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38" firstSheet="61" activeTab="61"/>
  </bookViews>
  <sheets>
    <sheet name="各科目减值准备及风险损失汇总表" sheetId="123" state="hidden" r:id="rId1"/>
    <sheet name="资产基础法贴数用表" sheetId="119" state="hidden" r:id="rId2"/>
    <sheet name="基本信息输入表" sheetId="120" state="hidden" r:id="rId3"/>
    <sheet name="申报表封面" sheetId="1" state="hidden" r:id="rId4"/>
    <sheet name="资产基础法评估明表工作流程图" sheetId="2" state="hidden" r:id="rId5"/>
    <sheet name="索引目录" sheetId="121" state="hidden" r:id="rId6"/>
    <sheet name="企业基本情况表" sheetId="5" state="hidden" r:id="rId7"/>
    <sheet name="填表说明" sheetId="6" state="hidden" r:id="rId8"/>
    <sheet name="报告说明用表" sheetId="124" state="hidden" r:id="rId9"/>
    <sheet name="资产负债表" sheetId="7" state="hidden" r:id="rId10"/>
    <sheet name="1-汇总表" sheetId="10" state="hidden" r:id="rId11"/>
    <sheet name="2-分类汇总" sheetId="11" state="hidden" r:id="rId12"/>
    <sheet name="3-流动汇总" sheetId="12" state="hidden" r:id="rId13"/>
    <sheet name="表3-1货币汇总表" sheetId="13" state="hidden" r:id="rId14"/>
    <sheet name="3-1-1现金" sheetId="14" state="hidden" r:id="rId15"/>
    <sheet name="3-1-2银行存款" sheetId="15" state="hidden" r:id="rId16"/>
    <sheet name="3-1-3其他货币资金" sheetId="16" state="hidden" r:id="rId17"/>
    <sheet name="3-2交易性金融资产汇总" sheetId="17" state="hidden" r:id="rId18"/>
    <sheet name="3-2-1交易性-股票" sheetId="18" state="hidden" r:id="rId19"/>
    <sheet name="3-2-2交易性-债券" sheetId="19" state="hidden" r:id="rId20"/>
    <sheet name="3-2-3交易性-基金" sheetId="20" state="hidden" r:id="rId21"/>
    <sheet name="3-3衍生金融资产" sheetId="105" state="hidden" r:id="rId22"/>
    <sheet name="3-2-4交易性-其他" sheetId="118" state="hidden" r:id="rId23"/>
    <sheet name="3-4应收票据" sheetId="21" state="hidden" r:id="rId24"/>
    <sheet name="3-5应收账款" sheetId="22" state="hidden" r:id="rId25"/>
    <sheet name="3-6应收账款融资" sheetId="24" state="hidden" r:id="rId26"/>
    <sheet name="3-7预付款项" sheetId="23" state="hidden" r:id="rId27"/>
    <sheet name="3-8其他应收款" sheetId="26" state="hidden" r:id="rId28"/>
    <sheet name="3-9存货汇总" sheetId="27" state="hidden" r:id="rId29"/>
    <sheet name="3-9-1材料采购（在途物资）" sheetId="28" state="hidden" r:id="rId30"/>
    <sheet name="3-9-2原材料" sheetId="29" state="hidden" r:id="rId31"/>
    <sheet name="3-9-3在库周转材料" sheetId="30" state="hidden" r:id="rId32"/>
    <sheet name="3-9-4委托加工物资" sheetId="31" state="hidden" r:id="rId33"/>
    <sheet name="3-9-5产成品（库存商品）" sheetId="32" state="hidden" r:id="rId34"/>
    <sheet name="3-9-6在产品（自制半成品）" sheetId="33" state="hidden" r:id="rId35"/>
    <sheet name="3-9-7发出商品" sheetId="34" state="hidden" r:id="rId36"/>
    <sheet name="3-9-8在用周转材料" sheetId="35" state="hidden" r:id="rId37"/>
    <sheet name="3-9-9开发产品" sheetId="36" state="hidden" r:id="rId38"/>
    <sheet name="3-9-10开发成本" sheetId="37" state="hidden" r:id="rId39"/>
    <sheet name="3-9-11消耗性生物资产" sheetId="38" state="hidden" r:id="rId40"/>
    <sheet name="3-9-12工程施工" sheetId="39" state="hidden" r:id="rId41"/>
    <sheet name="3-10合同资产" sheetId="42" state="hidden" r:id="rId42"/>
    <sheet name="3-11持有待售资产" sheetId="107" state="hidden" r:id="rId43"/>
    <sheet name="3-12一年到期非流动资产" sheetId="40" state="hidden" r:id="rId44"/>
    <sheet name="3-13其他流动资产" sheetId="41" state="hidden" r:id="rId45"/>
    <sheet name="4-非流动资产汇总" sheetId="43" state="hidden" r:id="rId46"/>
    <sheet name="4-1债权投资" sheetId="46" state="hidden" r:id="rId47"/>
    <sheet name="4-2其他债权投资" sheetId="108" state="hidden" r:id="rId48"/>
    <sheet name="4-3长期应收" sheetId="49" state="hidden" r:id="rId49"/>
    <sheet name="4-4长期股权投资" sheetId="50" state="hidden" r:id="rId50"/>
    <sheet name="4-5其他权益工具投资" sheetId="47" state="hidden" r:id="rId51"/>
    <sheet name="4-6其他非流动金融资产" sheetId="45" state="hidden" r:id="rId52"/>
    <sheet name="4-7投资性房地产汇总" sheetId="51" state="hidden" r:id="rId53"/>
    <sheet name="4-7-1投资性房地产（成本计量）" sheetId="52" state="hidden" r:id="rId54"/>
    <sheet name="4-7-2投资性房地产（公允计量）" sheetId="53" state="hidden" r:id="rId55"/>
    <sheet name="4-7-3投资性地产（成本计量）" sheetId="54" state="hidden" r:id="rId56"/>
    <sheet name="4-7-4投资性地产（公允计量）" sheetId="55" state="hidden" r:id="rId57"/>
    <sheet name="4-8-1房屋建筑物" sheetId="57" state="hidden" r:id="rId58"/>
    <sheet name="4-8-2构筑物" sheetId="58" state="hidden" r:id="rId59"/>
    <sheet name="4-8-3管道沟槽" sheetId="59" state="hidden" r:id="rId60"/>
    <sheet name="4-8-4井巷工程" sheetId="60" state="hidden" r:id="rId61"/>
    <sheet name="4-8-5机器设备" sheetId="61" r:id="rId62"/>
    <sheet name="4-8-6车辆" sheetId="62" state="hidden" r:id="rId63"/>
    <sheet name="4-8-7电子设备" sheetId="63" state="hidden" r:id="rId64"/>
    <sheet name="4-8-8土地" sheetId="64" state="hidden" r:id="rId65"/>
    <sheet name="4-8-9船舶" sheetId="65" state="hidden" r:id="rId66"/>
    <sheet name="4-9在建工程汇总" sheetId="66" state="hidden" r:id="rId67"/>
    <sheet name="4-9-1在建（土建）" sheetId="67" state="hidden" r:id="rId68"/>
    <sheet name="4-9-2在建（设备）" sheetId="68" state="hidden" r:id="rId69"/>
    <sheet name="4-9-3在建（待摊投资）" sheetId="69" state="hidden" r:id="rId70"/>
    <sheet name="4-9-4在建（工程物资）" sheetId="70" state="hidden" r:id="rId71"/>
    <sheet name="4-10生产性生物资产" sheetId="72" state="hidden" r:id="rId72"/>
    <sheet name="4-11油气资产" sheetId="73" state="hidden" r:id="rId73"/>
    <sheet name="4-12使用权资产" sheetId="71" state="hidden" r:id="rId74"/>
    <sheet name="4-13无形资产汇总" sheetId="74" state="hidden" r:id="rId75"/>
    <sheet name="4-13-1无形-土地" sheetId="75" state="hidden" r:id="rId76"/>
    <sheet name="4-13-2无形-矿业权" sheetId="76" state="hidden" r:id="rId77"/>
    <sheet name="4-13-3无形-其他" sheetId="77" state="hidden" r:id="rId78"/>
    <sheet name="4-14开发支出" sheetId="78" state="hidden" r:id="rId79"/>
    <sheet name="4-15商誉" sheetId="79" state="hidden" r:id="rId80"/>
    <sheet name="4-16长期待摊费用" sheetId="80" state="hidden" r:id="rId81"/>
    <sheet name="4-17递延所得税资产" sheetId="81" state="hidden" r:id="rId82"/>
    <sheet name="4-18其他非流动资产" sheetId="82" state="hidden" r:id="rId83"/>
    <sheet name="5-流动负债汇总" sheetId="83" state="hidden" r:id="rId84"/>
    <sheet name="5-1短期借款" sheetId="84" state="hidden" r:id="rId85"/>
    <sheet name="5-2交易性金融负债" sheetId="85" state="hidden" r:id="rId86"/>
    <sheet name="5-3衍生金融负债" sheetId="91" state="hidden" r:id="rId87"/>
    <sheet name="5-4应付票据" sheetId="86" state="hidden" r:id="rId88"/>
    <sheet name="5-5应付账款" sheetId="87" state="hidden" r:id="rId89"/>
    <sheet name="5-6预收款项" sheetId="88" state="hidden" r:id="rId90"/>
    <sheet name="5-7合同负债" sheetId="96" state="hidden" r:id="rId91"/>
    <sheet name="5-8应付职工薪酬" sheetId="89" state="hidden" r:id="rId92"/>
    <sheet name="5-9应交税费" sheetId="90" state="hidden" r:id="rId93"/>
    <sheet name="5-10其他应付款" sheetId="93" state="hidden" r:id="rId94"/>
    <sheet name="5-11持有待售负债" sheetId="92" state="hidden" r:id="rId95"/>
    <sheet name="5-12一年内到期非流动负债" sheetId="94" state="hidden" r:id="rId96"/>
    <sheet name="5-13其他流动负债" sheetId="95" state="hidden" r:id="rId97"/>
    <sheet name="6-非流动负债汇总" sheetId="97" state="hidden" r:id="rId98"/>
    <sheet name="6-1长期借款" sheetId="98" state="hidden" r:id="rId99"/>
    <sheet name="6-2应付债券" sheetId="99" state="hidden" r:id="rId100"/>
    <sheet name="6-3租赁负债" sheetId="117" state="hidden" r:id="rId101"/>
    <sheet name="6-4长期应付款" sheetId="100" state="hidden" r:id="rId102"/>
    <sheet name="6-5预计负债" sheetId="102" state="hidden" r:id="rId103"/>
    <sheet name="6-6递延收益" sheetId="101" state="hidden" r:id="rId104"/>
    <sheet name="6-7递延所得税负债" sheetId="103" state="hidden" r:id="rId105"/>
    <sheet name="6-8其他非流动负债" sheetId="104" state="hidden" r:id="rId106"/>
    <sheet name="数值格式检测结果-App-1" sheetId="125" state="hidden" r:id="rId107"/>
    <sheet name="检测结果-App-1" sheetId="126" state="hidden" r:id="rId108"/>
    <sheet name="关联检测结果-1" sheetId="127" state="hidden" r:id="rId109"/>
    <sheet name="数值格式检测结果-App-2" sheetId="128" state="hidden" r:id="rId110"/>
    <sheet name="检测结果-App-2" sheetId="129" state="hidden" r:id="rId111"/>
    <sheet name="关联检测结果-2" sheetId="130" state="hidden" r:id="rId112"/>
    <sheet name="数值格式检测结果-App" sheetId="131" state="hidden" r:id="rId113"/>
    <sheet name="检测结果-App" sheetId="132" state="hidden" r:id="rId114"/>
    <sheet name="关联检测结果" sheetId="133" state="hidden" r:id="rId115"/>
  </sheets>
  <definedNames>
    <definedName name="_xlnm._FilterDatabase" localSheetId="61" hidden="1">'4-8-5机器设备'!$A$4:$K$5</definedName>
    <definedName name="_xlnm._FilterDatabase" localSheetId="63" hidden="1">'4-8-7电子设备'!$A$7:$U$149</definedName>
    <definedName name="_xlnm._FilterDatabase" localSheetId="8" hidden="1">报告说明用表!$A$1:$A$371</definedName>
    <definedName name="_xlnm.Print_Area" localSheetId="10">'1-汇总表'!$A$2:$G$23</definedName>
    <definedName name="_xlnm.Print_Area" localSheetId="11">'2-分类汇总'!$A$2:$F$80</definedName>
    <definedName name="_xlnm.Print_Area" localSheetId="41">'3-10合同资产'!$A$2:$M$29</definedName>
    <definedName name="_xlnm.Print_Area" localSheetId="42">'3-11持有待售资产'!$A$2:$M$29</definedName>
    <definedName name="_xlnm.Print_Area" localSheetId="14">'3-1-1现金'!$A$2:$I$24</definedName>
    <definedName name="_xlnm.Print_Area" localSheetId="43">'3-12一年到期非流动资产'!$A$2:$H$29</definedName>
    <definedName name="_xlnm.Print_Area" localSheetId="15">'3-1-2银行存款'!$A$2:$J$29</definedName>
    <definedName name="_xlnm.Print_Area" localSheetId="16">'3-1-3其他货币资金'!$A$2:$J$29</definedName>
    <definedName name="_xlnm.Print_Area" localSheetId="44">'3-13其他流动资产'!$A$2:$I$30</definedName>
    <definedName name="_xlnm.Print_Area" localSheetId="18">'3-2-1交易性-股票'!$A$2:$L$29</definedName>
    <definedName name="_xlnm.Print_Area" localSheetId="19">'3-2-2交易性-债券'!$A$2:$L$29</definedName>
    <definedName name="_xlnm.Print_Area" localSheetId="20">'3-2-3交易性-基金'!$A$2:$L$29</definedName>
    <definedName name="_xlnm.Print_Area" localSheetId="22">'3-2-4交易性-其他'!$A$2:$L$29</definedName>
    <definedName name="_xlnm.Print_Area" localSheetId="17">'3-2交易性金融资产汇总'!$A$2:$F$28</definedName>
    <definedName name="_xlnm.Print_Area" localSheetId="21">'3-3衍生金融资产'!$A$2:$L$29</definedName>
    <definedName name="_xlnm.Print_Area" localSheetId="23">'3-4应收票据'!$A$2:$J$30</definedName>
    <definedName name="_xlnm.Print_Area" localSheetId="24">'3-5应收账款'!$A$2:$L$30</definedName>
    <definedName name="_xlnm.Print_Area" localSheetId="25">'3-6应收账款融资'!$A$2:$M$31</definedName>
    <definedName name="_xlnm.Print_Area" localSheetId="26">'3-7预付款项'!$A$2:$M$31</definedName>
    <definedName name="_xlnm.Print_Area" localSheetId="27">'3-8其他应收款'!$A$2:$L$30</definedName>
    <definedName name="_xlnm.Print_Area" localSheetId="38">'3-9-10开发成本'!$A$2:$Z$29</definedName>
    <definedName name="_xlnm.Print_Area" localSheetId="39">'3-9-11消耗性生物资产'!$A$2:$O$30</definedName>
    <definedName name="_xlnm.Print_Area" localSheetId="40">'3-9-12工程施工'!$A$2:$AD$27</definedName>
    <definedName name="_xlnm.Print_Area" localSheetId="29">'3-9-1材料采购（在途物资）'!$A$2:$L$30</definedName>
    <definedName name="_xlnm.Print_Area" localSheetId="30">'3-9-2原材料'!$A$2:$O$29</definedName>
    <definedName name="_xlnm.Print_Area" localSheetId="31">'3-9-3在库周转材料'!$A$2:$O$30</definedName>
    <definedName name="_xlnm.Print_Area" localSheetId="32">'3-9-4委托加工物资'!$A$2:$M$30</definedName>
    <definedName name="_xlnm.Print_Area" localSheetId="33">'3-9-5产成品（库存商品）'!$A$2:$O$30</definedName>
    <definedName name="_xlnm.Print_Area" localSheetId="34">'3-9-6在产品（自制半成品）'!$A$2:$M$30</definedName>
    <definedName name="_xlnm.Print_Area" localSheetId="35">'3-9-7发出商品'!$A$2:$M$30</definedName>
    <definedName name="_xlnm.Print_Area" localSheetId="36">'3-9-8在用周转材料'!$A$2:$N$30</definedName>
    <definedName name="_xlnm.Print_Area" localSheetId="37">'3-9-9开发产品'!$A$2:$Y$30</definedName>
    <definedName name="_xlnm.Print_Area" localSheetId="28">'3-9存货汇总'!$A$2:$G$28</definedName>
    <definedName name="_xlnm.Print_Area" localSheetId="12">'3-流动汇总'!$A$2:$F$24</definedName>
    <definedName name="_xlnm.Print_Area" localSheetId="71">'4-10生产性生物资产'!$A$2:$N$29</definedName>
    <definedName name="_xlnm.Print_Area" localSheetId="72">'4-11油气资产'!$A$2:$P$29</definedName>
    <definedName name="_xlnm.Print_Area" localSheetId="73">'4-12使用权资产'!$A$2:$K$29</definedName>
    <definedName name="_xlnm.Print_Area" localSheetId="75">'4-13-1无形-土地'!$A$2:$T$34</definedName>
    <definedName name="_xlnm.Print_Area" localSheetId="76">'4-13-2无形-矿业权'!$A$2:$Q$32</definedName>
    <definedName name="_xlnm.Print_Area" localSheetId="77">'4-13-3无形-其他'!$A$2:$O$29</definedName>
    <definedName name="_xlnm.Print_Area" localSheetId="74">'4-13无形资产汇总'!$A$2:$G$28</definedName>
    <definedName name="_xlnm.Print_Area" localSheetId="78">'4-14开发支出'!$A$2:$M$29</definedName>
    <definedName name="_xlnm.Print_Area" localSheetId="79">'4-15商誉'!$A$2:$H$29</definedName>
    <definedName name="_xlnm.Print_Area" localSheetId="80">'4-16长期待摊费用'!$A$2:$K$29</definedName>
    <definedName name="_xlnm.Print_Area" localSheetId="81">'4-17递延所得税资产'!$A$2:$H$29</definedName>
    <definedName name="_xlnm.Print_Area" localSheetId="82">'4-18其他非流动资产'!$A$2:$H$29</definedName>
    <definedName name="_xlnm.Print_Area" localSheetId="46">'4-1债权投资'!$A$2:$J$29</definedName>
    <definedName name="_xlnm.Print_Area" localSheetId="47">'4-2其他债权投资'!$A$2:$I$29</definedName>
    <definedName name="_xlnm.Print_Area" localSheetId="48">'4-3长期应收'!$A$2:$I$29</definedName>
    <definedName name="_xlnm.Print_Area" localSheetId="49">'4-4长期股权投资'!$A$2:$M$29</definedName>
    <definedName name="_xlnm.Print_Area" localSheetId="50">'4-5其他权益工具投资'!$A$2:$N$29</definedName>
    <definedName name="_xlnm.Print_Area" localSheetId="51">'4-6其他非流动金融资产'!$A$2:$N$29</definedName>
    <definedName name="_xlnm.Print_Area" localSheetId="53">'4-7-1投资性房地产（成本计量）'!$A$2:$Z$29</definedName>
    <definedName name="_xlnm.Print_Area" localSheetId="54">'4-7-2投资性房地产（公允计量）'!$A$2:$V$29</definedName>
    <definedName name="_xlnm.Print_Area" localSheetId="55">'4-7-3投资性地产（成本计量）'!$A$2:$R$35</definedName>
    <definedName name="_xlnm.Print_Area" localSheetId="56">'4-7-4投资性地产（公允计量）'!$A$2:$Q$29</definedName>
    <definedName name="_xlnm.Print_Area" localSheetId="52">'4-7投资性房地产汇总'!$A$2:$G$28</definedName>
    <definedName name="_xlnm.Print_Area" localSheetId="57">'4-8-1房屋建筑物'!$A$2:$AC$14</definedName>
    <definedName name="_xlnm.Print_Area" localSheetId="58">'4-8-2构筑物'!$A$2:$T$29</definedName>
    <definedName name="_xlnm.Print_Area" localSheetId="59">'4-8-3管道沟槽'!$A$2:$T$29</definedName>
    <definedName name="_xlnm.Print_Area" localSheetId="60">'4-8-4井巷工程'!$A$2:$Z$29</definedName>
    <definedName name="_xlnm.Print_Area" localSheetId="61">'4-8-5机器设备'!$A$2:$K$5</definedName>
    <definedName name="_xlnm.Print_Area" localSheetId="62">'4-8-6车辆'!$A$2:$W$29</definedName>
    <definedName name="_xlnm.Print_Area" localSheetId="63">'4-8-7电子设备'!$A$2:$T$149</definedName>
    <definedName name="_xlnm.Print_Area" localSheetId="64">'4-8-8土地'!$A$2:$R$29</definedName>
    <definedName name="_xlnm.Print_Area" localSheetId="65">'4-8-9船舶'!$A$2:$AS$29</definedName>
    <definedName name="_xlnm.Print_Area" localSheetId="67">'4-9-1在建（土建）'!$A$2:$R$29</definedName>
    <definedName name="_xlnm.Print_Area" localSheetId="68">'4-9-2在建（设备）'!$A$2:$V$29</definedName>
    <definedName name="_xlnm.Print_Area" localSheetId="69">'4-9-3在建（待摊投资）'!$A$2:$H$29</definedName>
    <definedName name="_xlnm.Print_Area" localSheetId="70">'4-9-4在建（工程物资）'!$A$2:$M$29</definedName>
    <definedName name="_xlnm.Print_Area" localSheetId="66">'4-9在建工程汇总'!$A$2:$F$28</definedName>
    <definedName name="_xlnm.Print_Area" localSheetId="45">'4-非流动资产汇总'!$A$2:$F$40</definedName>
    <definedName name="_xlnm.Print_Area" localSheetId="93">'5-10其他应付款'!$A$2:$I$29</definedName>
    <definedName name="_xlnm.Print_Area" localSheetId="94">'5-11持有待售负债'!$A$2:$G$29</definedName>
    <definedName name="_xlnm.Print_Area" localSheetId="95">'5-12一年内到期非流动负债'!$A$2:$H$29</definedName>
    <definedName name="_xlnm.Print_Area" localSheetId="96">'5-13其他流动负债'!$A$2:$G$29</definedName>
    <definedName name="_xlnm.Print_Area" localSheetId="84">'5-1短期借款'!$A$2:$L$29</definedName>
    <definedName name="_xlnm.Print_Area" localSheetId="85">'5-2交易性金融负债'!$A$2:$I$29</definedName>
    <definedName name="_xlnm.Print_Area" localSheetId="86">'5-3衍生金融负债'!$A$2:$AE$30</definedName>
    <definedName name="_xlnm.Print_Area" localSheetId="87">'5-4应付票据'!$A$2:$H$29</definedName>
    <definedName name="_xlnm.Print_Area" localSheetId="88">'5-5应付账款'!$A$2:$I$29</definedName>
    <definedName name="_xlnm.Print_Area" localSheetId="89">'5-6预收款项'!$A$2:$I$29</definedName>
    <definedName name="_xlnm.Print_Area" localSheetId="90">'5-7合同负债'!$A$2:$J$29</definedName>
    <definedName name="_xlnm.Print_Area" localSheetId="91">'5-8应付职工薪酬'!$A$2:$F$29</definedName>
    <definedName name="_xlnm.Print_Area" localSheetId="92">'5-9应交税费'!$A$2:$G$29</definedName>
    <definedName name="_xlnm.Print_Area" localSheetId="83">'5-流动负债汇总'!$A$2:$F$30</definedName>
    <definedName name="_xlnm.Print_Area" localSheetId="98">'6-1长期借款'!$A$2:$L$29</definedName>
    <definedName name="_xlnm.Print_Area" localSheetId="99">'6-2应付债券'!$A$2:$I$29</definedName>
    <definedName name="_xlnm.Print_Area" localSheetId="100">'6-3租赁负债'!$A$2:$G$29</definedName>
    <definedName name="_xlnm.Print_Area" localSheetId="101">'6-4长期应付款'!$A$2:$G$29</definedName>
    <definedName name="_xlnm.Print_Area" localSheetId="102">'6-5预计负债'!$A$2:$G$29</definedName>
    <definedName name="_xlnm.Print_Area" localSheetId="103">'6-6递延收益'!$A$2:$I$29</definedName>
    <definedName name="_xlnm.Print_Area" localSheetId="104">'6-7递延所得税负债'!$A$2:$F$29</definedName>
    <definedName name="_xlnm.Print_Area" localSheetId="105">'6-8其他非流动负债'!$A$2:$G$29</definedName>
    <definedName name="_xlnm.Print_Area" localSheetId="97">'6-非流动负债汇总'!$A$2:$F$28</definedName>
    <definedName name="_xlnm.Print_Area" localSheetId="13">'表3-1货币汇总表'!$A$2:$G$28</definedName>
    <definedName name="_xlnm.Print_Area" localSheetId="0">各科目减值准备及风险损失汇总表!$A$2:$J$203</definedName>
    <definedName name="_xlnm.Print_Area" localSheetId="2">基本信息输入表!$A$4:$R$106</definedName>
    <definedName name="_xlnm.Print_Area" localSheetId="7">填表说明!$B$1:$B$196</definedName>
    <definedName name="_xlnm.Print_Area" localSheetId="9">资产负债表!$A$2:$L$44</definedName>
    <definedName name="_xlnm.Print_Area" localSheetId="1">资产基础法贴数用表!$A$2:$Q$27</definedName>
    <definedName name="_xlnm.Print_Titles" localSheetId="10">'1-汇总表'!$2:$7</definedName>
    <definedName name="_xlnm.Print_Titles" localSheetId="11">'2-分类汇总'!$2:$6</definedName>
    <definedName name="_xlnm.Print_Titles" localSheetId="41">'3-10合同资产'!$2:$7</definedName>
    <definedName name="_xlnm.Print_Titles" localSheetId="42">'3-11持有待售资产'!$2:$6</definedName>
    <definedName name="_xlnm.Print_Titles" localSheetId="14">'3-1-1现金'!$2:$6</definedName>
    <definedName name="_xlnm.Print_Titles" localSheetId="43">'3-12一年到期非流动资产'!$2:$6</definedName>
    <definedName name="_xlnm.Print_Titles" localSheetId="15">'3-1-2银行存款'!$2:$6</definedName>
    <definedName name="_xlnm.Print_Titles" localSheetId="16">'3-1-3其他货币资金'!$2:$6</definedName>
    <definedName name="_xlnm.Print_Titles" localSheetId="44">'3-13其他流动资产'!$2:$6</definedName>
    <definedName name="_xlnm.Print_Titles" localSheetId="18">'3-2-1交易性-股票'!$2:$6</definedName>
    <definedName name="_xlnm.Print_Titles" localSheetId="19">'3-2-2交易性-债券'!$2:$6</definedName>
    <definedName name="_xlnm.Print_Titles" localSheetId="20">'3-2-3交易性-基金'!$2:$6</definedName>
    <definedName name="_xlnm.Print_Titles" localSheetId="21">'3-3衍生金融资产'!$2:$7</definedName>
    <definedName name="_xlnm.Print_Titles" localSheetId="23">'3-4应收票据'!$2:$7</definedName>
    <definedName name="_xlnm.Print_Titles" localSheetId="24">'3-5应收账款'!$2:$6</definedName>
    <definedName name="_xlnm.Print_Titles" localSheetId="25">'3-6应收账款融资'!$2:$6</definedName>
    <definedName name="_xlnm.Print_Titles" localSheetId="26">'3-7预付款项'!$2:$7</definedName>
    <definedName name="_xlnm.Print_Titles" localSheetId="27">'3-8其他应收款'!$2:$7</definedName>
    <definedName name="_xlnm.Print_Titles" localSheetId="38">'3-9-10开发成本'!$2:$7</definedName>
    <definedName name="_xlnm.Print_Titles" localSheetId="39">'3-9-11消耗性生物资产'!$2:$7</definedName>
    <definedName name="_xlnm.Print_Titles" localSheetId="40">'3-9-12工程施工'!$2:$7</definedName>
    <definedName name="_xlnm.Print_Titles" localSheetId="29">'3-9-1材料采购（在途物资）'!$2:$7</definedName>
    <definedName name="_xlnm.Print_Titles" localSheetId="30">'3-9-2原材料'!$2:$7</definedName>
    <definedName name="_xlnm.Print_Titles" localSheetId="31">'3-9-3在库周转材料'!$2:$7</definedName>
    <definedName name="_xlnm.Print_Titles" localSheetId="32">'3-9-4委托加工物资'!$2:$7</definedName>
    <definedName name="_xlnm.Print_Titles" localSheetId="33">'3-9-5产成品（库存商品）'!$2:$7</definedName>
    <definedName name="_xlnm.Print_Titles" localSheetId="34">'3-9-6在产品（自制半成品）'!$2:$7</definedName>
    <definedName name="_xlnm.Print_Titles" localSheetId="35">'3-9-7发出商品'!$2:$7</definedName>
    <definedName name="_xlnm.Print_Titles" localSheetId="36">'3-9-8在用周转材料'!$2:$7</definedName>
    <definedName name="_xlnm.Print_Titles" localSheetId="37">'3-9-9开发产品'!$2:$7</definedName>
    <definedName name="_xlnm.Print_Titles" localSheetId="28">'3-9存货汇总'!$2:$6</definedName>
    <definedName name="_xlnm.Print_Titles" localSheetId="71">'4-10生产性生物资产'!$2:$7</definedName>
    <definedName name="_xlnm.Print_Titles" localSheetId="72">'4-11油气资产'!$2:$7</definedName>
    <definedName name="_xlnm.Print_Titles" localSheetId="73">'4-12使用权资产'!$2:$6</definedName>
    <definedName name="_xlnm.Print_Titles" localSheetId="75">'4-13-1无形-土地'!$2:$6</definedName>
    <definedName name="_xlnm.Print_Titles" localSheetId="76">'4-13-2无形-矿业权'!$2:$6</definedName>
    <definedName name="_xlnm.Print_Titles" localSheetId="77">'4-13-3无形-其他'!$2:$6</definedName>
    <definedName name="_xlnm.Print_Titles" localSheetId="74">'4-13无形资产汇总'!$2:$6</definedName>
    <definedName name="_xlnm.Print_Titles" localSheetId="78">'4-14开发支出'!$2:$6</definedName>
    <definedName name="_xlnm.Print_Titles" localSheetId="79">'4-15商誉'!$2:$6</definedName>
    <definedName name="_xlnm.Print_Titles" localSheetId="80">'4-16长期待摊费用'!$2:$6</definedName>
    <definedName name="_xlnm.Print_Titles" localSheetId="81">'4-17递延所得税资产'!$2:$6</definedName>
    <definedName name="_xlnm.Print_Titles" localSheetId="82">'4-18其他非流动资产'!$2:$6</definedName>
    <definedName name="_xlnm.Print_Titles" localSheetId="46">'4-1债权投资'!$2:$7</definedName>
    <definedName name="_xlnm.Print_Titles" localSheetId="47">'4-2其他债权投资'!$2:$6</definedName>
    <definedName name="_xlnm.Print_Titles" localSheetId="48">'4-3长期应收'!$2:$7</definedName>
    <definedName name="_xlnm.Print_Titles" localSheetId="49">'4-4长期股权投资'!$2:$7</definedName>
    <definedName name="_xlnm.Print_Titles" localSheetId="50">'4-5其他权益工具投资'!$2:$7</definedName>
    <definedName name="_xlnm.Print_Titles" localSheetId="51">'4-6其他非流动金融资产'!$2:$7</definedName>
    <definedName name="_xlnm.Print_Titles" localSheetId="53">'4-7-1投资性房地产（成本计量）'!$2:$7</definedName>
    <definedName name="_xlnm.Print_Titles" localSheetId="54">'4-7-2投资性房地产（公允计量）'!$2:$7</definedName>
    <definedName name="_xlnm.Print_Titles" localSheetId="55">'4-7-3投资性地产（成本计量）'!$2:$7</definedName>
    <definedName name="_xlnm.Print_Titles" localSheetId="56">'4-7-4投资性地产（公允计量）'!$2:$6</definedName>
    <definedName name="_xlnm.Print_Titles" localSheetId="52">'4-7投资性房地产汇总'!$2:$6</definedName>
    <definedName name="_xlnm.Print_Titles" localSheetId="57">'4-8-1房屋建筑物'!$2:$7</definedName>
    <definedName name="_xlnm.Print_Titles" localSheetId="58">'4-8-2构筑物'!$2:$7</definedName>
    <definedName name="_xlnm.Print_Titles" localSheetId="59">'4-8-3管道沟槽'!$2:$7</definedName>
    <definedName name="_xlnm.Print_Titles" localSheetId="60">'4-8-4井巷工程'!$2:$7</definedName>
    <definedName name="_xlnm.Print_Titles" localSheetId="61">'4-8-5机器设备'!$2:$4</definedName>
    <definedName name="_xlnm.Print_Titles" localSheetId="62">'4-8-6车辆'!$2:$7</definedName>
    <definedName name="_xlnm.Print_Titles" localSheetId="63">'4-8-7电子设备'!$2:$7</definedName>
    <definedName name="_xlnm.Print_Titles" localSheetId="64">'4-8-8土地'!$2:$7</definedName>
    <definedName name="_xlnm.Print_Titles" localSheetId="65">'4-8-9船舶'!$2:$7</definedName>
    <definedName name="_xlnm.Print_Titles" localSheetId="67">'4-9-1在建（土建）'!$2:$7</definedName>
    <definedName name="_xlnm.Print_Titles" localSheetId="68">'4-9-2在建（设备）'!$2:$7</definedName>
    <definedName name="_xlnm.Print_Titles" localSheetId="69">'4-9-3在建（待摊投资）'!$2:$6</definedName>
    <definedName name="_xlnm.Print_Titles" localSheetId="70">'4-9-4在建（工程物资）'!$2:$7</definedName>
    <definedName name="_xlnm.Print_Titles" localSheetId="66">'4-9在建工程汇总'!$2:$6</definedName>
    <definedName name="_xlnm.Print_Titles" localSheetId="45">'4-非流动资产汇总'!$2:$6</definedName>
    <definedName name="_xlnm.Print_Titles" localSheetId="93">'5-10其他应付款'!$2:$6</definedName>
    <definedName name="_xlnm.Print_Titles" localSheetId="94">'5-11持有待售负债'!$2:$6</definedName>
    <definedName name="_xlnm.Print_Titles" localSheetId="95">'5-12一年内到期非流动负债'!$2:$6</definedName>
    <definedName name="_xlnm.Print_Titles" localSheetId="96">'5-13其他流动负债'!$2:$6</definedName>
    <definedName name="_xlnm.Print_Titles" localSheetId="84">'5-1短期借款'!$2:$6</definedName>
    <definedName name="_xlnm.Print_Titles" localSheetId="85">'5-2交易性金融负债'!$2:$6</definedName>
    <definedName name="_xlnm.Print_Titles" localSheetId="86">'5-3衍生金融负债'!$2:$7</definedName>
    <definedName name="_xlnm.Print_Titles" localSheetId="87">'5-4应付票据'!$2:$6</definedName>
    <definedName name="_xlnm.Print_Titles" localSheetId="88">'5-5应付账款'!$2:$6</definedName>
    <definedName name="_xlnm.Print_Titles" localSheetId="89">'5-6预收款项'!$2:$6</definedName>
    <definedName name="_xlnm.Print_Titles" localSheetId="90">'5-7合同负债'!$2:$6</definedName>
    <definedName name="_xlnm.Print_Titles" localSheetId="91">'5-8应付职工薪酬'!$2:$6</definedName>
    <definedName name="_xlnm.Print_Titles" localSheetId="92">'5-9应交税费'!$2:$6</definedName>
    <definedName name="_xlnm.Print_Titles" localSheetId="83">'5-流动负债汇总'!$2:$6</definedName>
    <definedName name="_xlnm.Print_Titles" localSheetId="98">'6-1长期借款'!$2:$6</definedName>
    <definedName name="_xlnm.Print_Titles" localSheetId="99">'6-2应付债券'!$2:$6</definedName>
    <definedName name="_xlnm.Print_Titles" localSheetId="100">'6-3租赁负债'!$2:$6</definedName>
    <definedName name="_xlnm.Print_Titles" localSheetId="101">'6-4长期应付款'!$2:$6</definedName>
    <definedName name="_xlnm.Print_Titles" localSheetId="102">'6-5预计负债'!$2:$6</definedName>
    <definedName name="_xlnm.Print_Titles" localSheetId="103">'6-6递延收益'!$2:$6</definedName>
    <definedName name="_xlnm.Print_Titles" localSheetId="104">'6-7递延所得税负债'!$2:$6</definedName>
    <definedName name="_xlnm.Print_Titles" localSheetId="105">'6-8其他非流动负债'!$2:$6</definedName>
    <definedName name="_xlnm.Print_Titles" localSheetId="97">'6-非流动负债汇总'!$2:$6</definedName>
    <definedName name="_xlnm.Print_Titles" localSheetId="0">各科目减值准备及风险损失汇总表!$2:$7</definedName>
    <definedName name="sheet10_1" localSheetId="10">'1-汇总表'!$A$3</definedName>
    <definedName name="sheet10_10" localSheetId="10">'1-汇总表'!$C$9</definedName>
    <definedName name="sheet10_11" localSheetId="10">'1-汇总表'!$D$10</definedName>
    <definedName name="sheet10_12" localSheetId="10">'1-汇总表'!$D$17</definedName>
    <definedName name="sheet10_13" localSheetId="10">'1-汇总表'!$D$16</definedName>
    <definedName name="sheet10_14" localSheetId="10">'1-汇总表'!$D$9</definedName>
    <definedName name="sheet10_15" localSheetId="10">'1-汇总表'!$E$9</definedName>
    <definedName name="sheet10_16" localSheetId="10">'1-汇总表'!$F$9</definedName>
    <definedName name="sheet10_17" localSheetId="10">'1-汇总表'!$E$10</definedName>
    <definedName name="sheet10_18" localSheetId="10">'1-汇总表'!$F$10</definedName>
    <definedName name="sheet10_19" localSheetId="10">'1-汇总表'!$C$11</definedName>
    <definedName name="sheet10_2" localSheetId="10">'1-汇总表'!$A$5</definedName>
    <definedName name="sheet10_20" localSheetId="10">'1-汇总表'!$D$11</definedName>
    <definedName name="sheet10_21" localSheetId="10">'1-汇总表'!$E$11</definedName>
    <definedName name="sheet10_22" localSheetId="10">'1-汇总表'!$F$11</definedName>
    <definedName name="sheet10_23" localSheetId="10">'1-汇总表'!$C$12</definedName>
    <definedName name="sheet10_24" localSheetId="10">'1-汇总表'!$D$12</definedName>
    <definedName name="sheet10_25" localSheetId="10">'1-汇总表'!$E$12</definedName>
    <definedName name="sheet10_26" localSheetId="10">'1-汇总表'!$F$12</definedName>
    <definedName name="sheet10_27" localSheetId="10">'1-汇总表'!$C$13</definedName>
    <definedName name="sheet10_28" localSheetId="10">'1-汇总表'!$D$13</definedName>
    <definedName name="sheet10_29" localSheetId="10">'1-汇总表'!$E$13</definedName>
    <definedName name="sheet10_3" localSheetId="10">'1-汇总表'!$C$8</definedName>
    <definedName name="sheet10_30" localSheetId="10">'1-汇总表'!$F$13</definedName>
    <definedName name="sheet10_31" localSheetId="10">'1-汇总表'!$C$14</definedName>
    <definedName name="sheet10_32" localSheetId="10">'1-汇总表'!$D$14</definedName>
    <definedName name="sheet10_33" localSheetId="10">'1-汇总表'!$E$14</definedName>
    <definedName name="sheet10_34" localSheetId="10">'1-汇总表'!$F$14</definedName>
    <definedName name="sheet10_35" localSheetId="10">'1-汇总表'!$C$15</definedName>
    <definedName name="sheet10_36" localSheetId="10">'1-汇总表'!$D$15</definedName>
    <definedName name="sheet10_37" localSheetId="10">'1-汇总表'!$E$15</definedName>
    <definedName name="sheet10_38" localSheetId="10">'1-汇总表'!$F$15</definedName>
    <definedName name="sheet10_39" localSheetId="10">'1-汇总表'!$E$16</definedName>
    <definedName name="sheet10_4" localSheetId="10">'1-汇总表'!$D$8</definedName>
    <definedName name="sheet10_40" localSheetId="10">'1-汇总表'!$F$16</definedName>
    <definedName name="sheet10_41" localSheetId="10">'1-汇总表'!$E$17</definedName>
    <definedName name="sheet10_42" localSheetId="10">'1-汇总表'!$F$17</definedName>
    <definedName name="sheet10_43" localSheetId="10">'1-汇总表'!$C$18</definedName>
    <definedName name="sheet10_44" localSheetId="10">'1-汇总表'!$D$18</definedName>
    <definedName name="sheet10_45" localSheetId="10">'1-汇总表'!$E$18</definedName>
    <definedName name="sheet10_46" localSheetId="10">'1-汇总表'!$F$18</definedName>
    <definedName name="sheet10_47" localSheetId="10">'1-汇总表'!$C$19</definedName>
    <definedName name="sheet10_48" localSheetId="10">'1-汇总表'!$D$19</definedName>
    <definedName name="sheet10_49" localSheetId="10">'1-汇总表'!$E$19</definedName>
    <definedName name="sheet10_5" localSheetId="10">'1-汇总表'!$E$8</definedName>
    <definedName name="sheet10_50" localSheetId="10">'1-汇总表'!$F$19</definedName>
    <definedName name="sheet10_51" localSheetId="10">'1-汇总表'!$C$20</definedName>
    <definedName name="sheet10_52" localSheetId="10">'1-汇总表'!$D$20</definedName>
    <definedName name="sheet10_53" localSheetId="10">'1-汇总表'!$E$20</definedName>
    <definedName name="sheet10_54" localSheetId="10">'1-汇总表'!$F$20</definedName>
    <definedName name="sheet10_55" localSheetId="10">'1-汇总表'!$C$21</definedName>
    <definedName name="sheet10_56" localSheetId="10">'1-汇总表'!$D$21</definedName>
    <definedName name="sheet10_57" localSheetId="10">'1-汇总表'!$E$21</definedName>
    <definedName name="sheet10_58" localSheetId="10">'1-汇总表'!$F$21</definedName>
    <definedName name="sheet10_59" localSheetId="10">'1-汇总表'!$C$22</definedName>
    <definedName name="sheet10_6" localSheetId="10">'1-汇总表'!$F$8</definedName>
    <definedName name="sheet10_60" localSheetId="10">'1-汇总表'!$D$22</definedName>
    <definedName name="sheet10_61" localSheetId="10">'1-汇总表'!$E$22</definedName>
    <definedName name="sheet10_62" localSheetId="10">'1-汇总表'!$F$22</definedName>
    <definedName name="sheet10_7" localSheetId="10">'1-汇总表'!$C$10</definedName>
    <definedName name="sheet10_8" localSheetId="10">'1-汇总表'!$C$17</definedName>
    <definedName name="sheet10_9" localSheetId="10">'1-汇总表'!$C$16</definedName>
    <definedName name="sheet100_1" localSheetId="99">'6-2应付债券'!$G$27</definedName>
    <definedName name="sheet100_10" localSheetId="99">'6-2应付债券'!$H$28</definedName>
    <definedName name="sheet100_11" localSheetId="99">'6-2应付债券'!$A$29</definedName>
    <definedName name="sheet100_13" localSheetId="99">'6-2应付债券'!$F$27</definedName>
    <definedName name="sheet100_2" localSheetId="99">'6-2应付债券'!$H$27</definedName>
    <definedName name="sheet100_3" localSheetId="99">'6-2应付债券'!$A$3</definedName>
    <definedName name="sheet100_4" localSheetId="99">'6-2应付债券'!$A$5</definedName>
    <definedName name="sheet100_7" localSheetId="99">'6-2应付债券'!$G$26</definedName>
    <definedName name="sheet100_8" localSheetId="99">'6-2应付债券'!$H$26</definedName>
    <definedName name="sheet100_9" localSheetId="99">'6-2应付债券'!$A$28</definedName>
    <definedName name="sheet100000">报告说明用表!$C$4</definedName>
    <definedName name="sheet100001">报告说明用表!$C$5</definedName>
    <definedName name="sheet100002">报告说明用表!$C$6</definedName>
    <definedName name="sheet100003">报告说明用表!$C$7</definedName>
    <definedName name="sheet100004">报告说明用表!$C$8</definedName>
    <definedName name="sheet100005">报告说明用表!$C$10</definedName>
    <definedName name="sheet100006">报告说明用表!$C$11</definedName>
    <definedName name="sheet100007">报告说明用表!$C$12</definedName>
    <definedName name="sheet100008">报告说明用表!$G$42</definedName>
    <definedName name="sheet100009">报告说明用表!$G$44</definedName>
    <definedName name="sheet100010">报告说明用表!$G$45</definedName>
    <definedName name="sheet100011">报告说明用表!$G$46</definedName>
    <definedName name="sheet100012">报告说明用表!$G$47</definedName>
    <definedName name="sheet100013">报告说明用表!$G$48</definedName>
    <definedName name="sheet100014">报告说明用表!$G$49</definedName>
    <definedName name="sheet100015">报告说明用表!$G$51</definedName>
    <definedName name="sheet100016">报告说明用表!$G$53</definedName>
    <definedName name="sheet100017">报告说明用表!$G$54</definedName>
    <definedName name="sheet100018">报告说明用表!$C$14</definedName>
    <definedName name="sheet100019">报告说明用表!$C$15</definedName>
    <definedName name="sheet100020">报告说明用表!$B$40</definedName>
    <definedName name="sheet100021">报告说明用表!$F$56</definedName>
    <definedName name="sheet100022">报告说明用表!$C$52</definedName>
    <definedName name="sheet100023">报告说明用表!$D$52</definedName>
    <definedName name="sheet100024">报告说明用表!$E$52</definedName>
    <definedName name="sheet100025">报告说明用表!$F$52</definedName>
    <definedName name="sheet100026">报告说明用表!$C$55</definedName>
    <definedName name="sheet100027">报告说明用表!$D$55</definedName>
    <definedName name="sheet100028">报告说明用表!$E$55</definedName>
    <definedName name="sheet100029">报告说明用表!$F$55</definedName>
    <definedName name="sheet100030">报告说明用表!$C$56</definedName>
    <definedName name="sheet100031">报告说明用表!$D$56</definedName>
    <definedName name="sheet100032">报告说明用表!$E$56</definedName>
    <definedName name="sheet100033">报告说明用表!$B$59</definedName>
    <definedName name="sheet100034">报告说明用表!$E$62</definedName>
    <definedName name="sheet100035">报告说明用表!$G$73</definedName>
    <definedName name="sheet100036">报告说明用表!$G$74</definedName>
    <definedName name="sheet100037">报告说明用表!$G$75</definedName>
    <definedName name="sheet100038">报告说明用表!$G$76</definedName>
    <definedName name="sheet100039">报告说明用表!$G$77</definedName>
    <definedName name="sheet100040">报告说明用表!$G$78</definedName>
    <definedName name="sheet100041">报告说明用表!$G$79</definedName>
    <definedName name="sheet100042">报告说明用表!$G$80</definedName>
    <definedName name="sheet100043">报告说明用表!$G$81</definedName>
    <definedName name="sheet100044">报告说明用表!$G$82</definedName>
    <definedName name="sheet100045">报告说明用表!$G$83</definedName>
    <definedName name="sheet100046">报告说明用表!$G$84</definedName>
    <definedName name="sheet100047">报告说明用表!$G$85</definedName>
    <definedName name="sheet100048">报告说明用表!$G$86</definedName>
    <definedName name="sheet100049">报告说明用表!$B$72</definedName>
    <definedName name="sheet100050">报告说明用表!$F$87</definedName>
    <definedName name="sheet100051">报告说明用表!$C$86</definedName>
    <definedName name="sheet100052">报告说明用表!$C$90</definedName>
    <definedName name="sheet100053">报告说明用表!$D$90</definedName>
    <definedName name="sheet100054">报告说明用表!$C$91</definedName>
    <definedName name="sheet100055">报告说明用表!$D$91</definedName>
    <definedName name="sheet100056">报告说明用表!$C$92</definedName>
    <definedName name="sheet100057">报告说明用表!$D$92</definedName>
    <definedName name="sheet100058">报告说明用表!$C$73</definedName>
    <definedName name="sheet100059">报告说明用表!$C$74</definedName>
    <definedName name="sheet100060">报告说明用表!$D$74</definedName>
    <definedName name="sheet100061">报告说明用表!$D$73</definedName>
    <definedName name="sheet100062">报告说明用表!$C$75</definedName>
    <definedName name="sheet100063">报告说明用表!$D$75</definedName>
    <definedName name="sheet100064">报告说明用表!$C$76</definedName>
    <definedName name="sheet100065">报告说明用表!$D$76</definedName>
    <definedName name="sheet100066">报告说明用表!$C$77</definedName>
    <definedName name="sheet100067">报告说明用表!$D$77</definedName>
    <definedName name="sheet100068">报告说明用表!$C$78</definedName>
    <definedName name="sheet100069">报告说明用表!$D$78</definedName>
    <definedName name="sheet100070">报告说明用表!$C$79</definedName>
    <definedName name="sheet100071">报告说明用表!$D$79</definedName>
    <definedName name="sheet100072">报告说明用表!$C$80</definedName>
    <definedName name="sheet100073">报告说明用表!$D$80</definedName>
    <definedName name="sheet100074">报告说明用表!$C$81</definedName>
    <definedName name="sheet100075">报告说明用表!$D$81</definedName>
    <definedName name="sheet100076">报告说明用表!$C$82</definedName>
    <definedName name="sheet100077">报告说明用表!$D$82</definedName>
    <definedName name="sheet100078">报告说明用表!$C$83</definedName>
    <definedName name="sheet100079">报告说明用表!$D$83</definedName>
    <definedName name="sheet100080">报告说明用表!$C$84</definedName>
    <definedName name="sheet100081">报告说明用表!$D$84</definedName>
    <definedName name="sheet100082">报告说明用表!$C$85</definedName>
    <definedName name="sheet100083">报告说明用表!$D$85</definedName>
    <definedName name="sheet100084">报告说明用表!$D$86</definedName>
    <definedName name="sheet100086">报告说明用表!$C$96</definedName>
    <definedName name="sheet100087">报告说明用表!$D$96</definedName>
    <definedName name="sheet100088">报告说明用表!$C$97</definedName>
    <definedName name="sheet100089">报告说明用表!$D$97</definedName>
    <definedName name="sheet100090">报告说明用表!$C$98</definedName>
    <definedName name="sheet100091">报告说明用表!$D$98</definedName>
    <definedName name="sheet100092">报告说明用表!$E$77</definedName>
    <definedName name="sheet100093">报告说明用表!$F$77</definedName>
    <definedName name="sheet100094">报告说明用表!$C$102</definedName>
    <definedName name="sheet100095">报告说明用表!$D$102</definedName>
    <definedName name="sheet100096">报告说明用表!$C$103</definedName>
    <definedName name="sheet100097">报告说明用表!$D$103</definedName>
    <definedName name="sheet100098">报告说明用表!$C$104</definedName>
    <definedName name="sheet100099">报告说明用表!$D$104</definedName>
    <definedName name="sheet100100">报告说明用表!$E$80</definedName>
    <definedName name="sheet100101">报告说明用表!$F$80</definedName>
    <definedName name="sheet100102">报告说明用表!$C$120</definedName>
    <definedName name="sheet100103">报告说明用表!$D$120</definedName>
    <definedName name="sheet100104">报告说明用表!$E$120</definedName>
    <definedName name="sheet100105">报告说明用表!$C$109</definedName>
    <definedName name="sheet100106">报告说明用表!$D$109</definedName>
    <definedName name="sheet100107">报告说明用表!$E$109</definedName>
    <definedName name="sheet100108">报告说明用表!$F$109</definedName>
    <definedName name="sheet100109">报告说明用表!$G$109</definedName>
    <definedName name="sheet100110">报告说明用表!$H$109</definedName>
    <definedName name="sheet100111">报告说明用表!$C$112</definedName>
    <definedName name="sheet100112">报告说明用表!$D$112</definedName>
    <definedName name="sheet100113">报告说明用表!$E$112</definedName>
    <definedName name="sheet100114">报告说明用表!$F$112</definedName>
    <definedName name="sheet100115">报告说明用表!$G$112</definedName>
    <definedName name="sheet100116">报告说明用表!$H$112</definedName>
    <definedName name="sheet100117">报告说明用表!$C$113</definedName>
    <definedName name="sheet100118">报告说明用表!$D$113</definedName>
    <definedName name="sheet100119">报告说明用表!$E$113</definedName>
    <definedName name="sheet100120">报告说明用表!$F$113</definedName>
    <definedName name="sheet100121">报告说明用表!$G$113</definedName>
    <definedName name="sheet100122">报告说明用表!$H$113</definedName>
    <definedName name="sheet100123">报告说明用表!$C$124</definedName>
    <definedName name="sheet100124">报告说明用表!$D$124</definedName>
    <definedName name="sheet100125">报告说明用表!$C$125</definedName>
    <definedName name="sheet100126">报告说明用表!$D$125</definedName>
    <definedName name="sheet100127">报告说明用表!$C$126</definedName>
    <definedName name="sheet100128">报告说明用表!$D$126</definedName>
    <definedName name="sheet100129">报告说明用表!$E$82</definedName>
    <definedName name="sheet100130">报告说明用表!$F$82</definedName>
    <definedName name="sheet100131">报告说明用表!$E$83</definedName>
    <definedName name="sheet100132">报告说明用表!$F$83</definedName>
    <definedName name="sheet100133">报告说明用表!$E$86</definedName>
    <definedName name="sheet100134">报告说明用表!$C$130</definedName>
    <definedName name="sheet100135">报告说明用表!$D$130</definedName>
    <definedName name="sheet100136">报告说明用表!$E$130</definedName>
    <definedName name="sheet100137">报告说明用表!$F$130</definedName>
    <definedName name="sheet100138">报告说明用表!$C$131</definedName>
    <definedName name="sheet100139">报告说明用表!$D$131</definedName>
    <definedName name="sheet100140">报告说明用表!$E$131</definedName>
    <definedName name="sheet100141">报告说明用表!$F$131</definedName>
    <definedName name="sheet100142">报告说明用表!$C$132</definedName>
    <definedName name="sheet100143">报告说明用表!$D$132</definedName>
    <definedName name="sheet100144">报告说明用表!$E$132</definedName>
    <definedName name="sheet100145">报告说明用表!$F$132</definedName>
    <definedName name="sheet100146">报告说明用表!$C$133</definedName>
    <definedName name="sheet100147">报告说明用表!$D$133</definedName>
    <definedName name="sheet100148">报告说明用表!$E$133</definedName>
    <definedName name="sheet100149">报告说明用表!$F$133</definedName>
    <definedName name="sheet100150">报告说明用表!$C$134</definedName>
    <definedName name="sheet100151">报告说明用表!$D$134</definedName>
    <definedName name="sheet100152">报告说明用表!$E$134</definedName>
    <definedName name="sheet100153">报告说明用表!$F$134</definedName>
    <definedName name="sheet100154">报告说明用表!$C$136</definedName>
    <definedName name="sheet100155">报告说明用表!$D$136</definedName>
    <definedName name="sheet100156">报告说明用表!$E$136</definedName>
    <definedName name="sheet100157">报告说明用表!$F$136</definedName>
    <definedName name="sheet100158">报告说明用表!$C$137</definedName>
    <definedName name="sheet100159">报告说明用表!$D$137</definedName>
    <definedName name="sheet100160">报告说明用表!$E$137</definedName>
    <definedName name="sheet100161">报告说明用表!$F$137</definedName>
    <definedName name="sheet100162">报告说明用表!$C$138</definedName>
    <definedName name="sheet100163">报告说明用表!$D$138</definedName>
    <definedName name="sheet100164">报告说明用表!$E$138</definedName>
    <definedName name="sheet100165">报告说明用表!$F$138</definedName>
    <definedName name="sheet100166">报告说明用表!$C$139</definedName>
    <definedName name="sheet100167">报告说明用表!$D$139</definedName>
    <definedName name="sheet100168">报告说明用表!$E$139</definedName>
    <definedName name="sheet100169">报告说明用表!$F$139</definedName>
    <definedName name="sheet100170">报告说明用表!$C$140</definedName>
    <definedName name="sheet100171">报告说明用表!$D$140</definedName>
    <definedName name="sheet100172">报告说明用表!$E$140</definedName>
    <definedName name="sheet100173">报告说明用表!$F$140</definedName>
    <definedName name="sheet100174">报告说明用表!$C$141</definedName>
    <definedName name="sheet100175">报告说明用表!$D$141</definedName>
    <definedName name="sheet100176">报告说明用表!$E$141</definedName>
    <definedName name="sheet100177">报告说明用表!$F$141</definedName>
    <definedName name="sheet100178">报告说明用表!$C$142</definedName>
    <definedName name="sheet100179">报告说明用表!$D$142</definedName>
    <definedName name="sheet100180">报告说明用表!$E$142</definedName>
    <definedName name="sheet100181">报告说明用表!$F$142</definedName>
    <definedName name="sheet100182">报告说明用表!$C$143</definedName>
    <definedName name="sheet100183">报告说明用表!$D$143</definedName>
    <definedName name="sheet100184">报告说明用表!$E$143</definedName>
    <definedName name="sheet100185">报告说明用表!$F$143</definedName>
    <definedName name="sheet100186">报告说明用表!$C$144</definedName>
    <definedName name="sheet100187">报告说明用表!$D$144</definedName>
    <definedName name="sheet100188">报告说明用表!$E$144</definedName>
    <definedName name="sheet100189">报告说明用表!$F$144</definedName>
    <definedName name="sheet100190">报告说明用表!$C$148</definedName>
    <definedName name="sheet100191">报告说明用表!$D$148</definedName>
    <definedName name="sheet100192">报告说明用表!$C$149</definedName>
    <definedName name="sheet100193">报告说明用表!$D$149</definedName>
    <definedName name="sheet100194">报告说明用表!$C$150</definedName>
    <definedName name="sheet100195">报告说明用表!$D$150</definedName>
    <definedName name="sheet100196">报告说明用表!#REF!</definedName>
    <definedName name="sheet100197">报告说明用表!$E$166</definedName>
    <definedName name="sheet100198">报告说明用表!$B$169</definedName>
    <definedName name="sheet100199">报告说明用表!$F$183</definedName>
    <definedName name="sheet100200">报告说明用表!$C$187</definedName>
    <definedName name="sheet100201">报告说明用表!$D$187</definedName>
    <definedName name="sheet100202">报告说明用表!$C$188</definedName>
    <definedName name="sheet100203">报告说明用表!$D$188</definedName>
    <definedName name="sheet100204">报告说明用表!$C$189</definedName>
    <definedName name="sheet100205">报告说明用表!$D$189</definedName>
    <definedName name="sheet100206">报告说明用表!$C$190</definedName>
    <definedName name="sheet100207">报告说明用表!$D$190</definedName>
    <definedName name="sheet100208">报告说明用表!$C$191</definedName>
    <definedName name="sheet100209">报告说明用表!$D$191</definedName>
    <definedName name="sheet100210">报告说明用表!$C$192</definedName>
    <definedName name="sheet100211">报告说明用表!$D$192</definedName>
    <definedName name="sheet100212">报告说明用表!$C$197</definedName>
    <definedName name="sheet100213">报告说明用表!$D$197</definedName>
    <definedName name="sheet100214">报告说明用表!$E$197</definedName>
    <definedName name="sheet100215">报告说明用表!$F$197</definedName>
    <definedName name="sheet100216">报告说明用表!$G$197</definedName>
    <definedName name="sheet100217">报告说明用表!$H$197</definedName>
    <definedName name="sheet100218">报告说明用表!$I$197</definedName>
    <definedName name="sheet100219">报告说明用表!$J$197</definedName>
    <definedName name="sheet100220">报告说明用表!$C$198</definedName>
    <definedName name="sheet100221">报告说明用表!$D$198</definedName>
    <definedName name="sheet100222">报告说明用表!$E$198</definedName>
    <definedName name="sheet100223">报告说明用表!$F$198</definedName>
    <definedName name="sheet100224">报告说明用表!$G$198</definedName>
    <definedName name="sheet100225">报告说明用表!$H$198</definedName>
    <definedName name="sheet100226">报告说明用表!$I$198</definedName>
    <definedName name="sheet100227">报告说明用表!$J$198</definedName>
    <definedName name="sheet100228">报告说明用表!$C$199</definedName>
    <definedName name="sheet100229">报告说明用表!$D$199</definedName>
    <definedName name="sheet100230">报告说明用表!$E$199</definedName>
    <definedName name="sheet100231">报告说明用表!$F$199</definedName>
    <definedName name="sheet100232">报告说明用表!$G$199</definedName>
    <definedName name="sheet100233">报告说明用表!$H$199</definedName>
    <definedName name="sheet100234">报告说明用表!$I$199</definedName>
    <definedName name="sheet100235">报告说明用表!$J$199</definedName>
    <definedName name="sheet100236">报告说明用表!$C$200</definedName>
    <definedName name="sheet100237">报告说明用表!$D$200</definedName>
    <definedName name="sheet100238">报告说明用表!$E$200</definedName>
    <definedName name="sheet100239">报告说明用表!$F$200</definedName>
    <definedName name="sheet100240">报告说明用表!$G$200</definedName>
    <definedName name="sheet100241">报告说明用表!$H$200</definedName>
    <definedName name="sheet100242">报告说明用表!$I$200</definedName>
    <definedName name="sheet100243">报告说明用表!$J$200</definedName>
    <definedName name="sheet100244">报告说明用表!$C$201</definedName>
    <definedName name="sheet100245">报告说明用表!$D$201</definedName>
    <definedName name="sheet100246">报告说明用表!$E$201</definedName>
    <definedName name="sheet100247">报告说明用表!$F$201</definedName>
    <definedName name="sheet100248">报告说明用表!$G$201</definedName>
    <definedName name="sheet100249">报告说明用表!$H$201</definedName>
    <definedName name="sheet100250">报告说明用表!$I$201</definedName>
    <definedName name="sheet100251">报告说明用表!$J$201</definedName>
    <definedName name="sheet100252">报告说明用表!$C$205</definedName>
    <definedName name="sheet100253">报告说明用表!$D$205</definedName>
    <definedName name="sheet100254">报告说明用表!$C$206</definedName>
    <definedName name="sheet100255">报告说明用表!$D$206</definedName>
    <definedName name="sheet100256">报告说明用表!$C$207</definedName>
    <definedName name="sheet100257">报告说明用表!$D$207</definedName>
    <definedName name="sheet100258">报告说明用表!$C$208</definedName>
    <definedName name="sheet100259">报告说明用表!$D$208</definedName>
    <definedName name="sheet100260">报告说明用表!$C$209</definedName>
    <definedName name="sheet100261">报告说明用表!$D$209</definedName>
    <definedName name="sheet100262">报告说明用表!$C$214</definedName>
    <definedName name="sheet100263">报告说明用表!$D$214</definedName>
    <definedName name="sheet100264">报告说明用表!$E$214</definedName>
    <definedName name="sheet100265">报告说明用表!$F$214</definedName>
    <definedName name="sheet100266">报告说明用表!$G$214</definedName>
    <definedName name="sheet100267">报告说明用表!$H$214</definedName>
    <definedName name="sheet100268">报告说明用表!$I$214</definedName>
    <definedName name="sheet100269">报告说明用表!$J$214</definedName>
    <definedName name="sheet100270">报告说明用表!$C$215</definedName>
    <definedName name="sheet100271">报告说明用表!$D$215</definedName>
    <definedName name="sheet100272">报告说明用表!$E$215</definedName>
    <definedName name="sheet100273">报告说明用表!$F$215</definedName>
    <definedName name="sheet100274">报告说明用表!$G$215</definedName>
    <definedName name="sheet100275">报告说明用表!$H$215</definedName>
    <definedName name="sheet100276">报告说明用表!$I$215</definedName>
    <definedName name="sheet100277">报告说明用表!$J$215</definedName>
    <definedName name="sheet100278">报告说明用表!$C$216</definedName>
    <definedName name="sheet100279">报告说明用表!$D$216</definedName>
    <definedName name="sheet100280">报告说明用表!$E$216</definedName>
    <definedName name="sheet100281">报告说明用表!$F$216</definedName>
    <definedName name="sheet100282">报告说明用表!$G$216</definedName>
    <definedName name="sheet100283">报告说明用表!$H$216</definedName>
    <definedName name="sheet100284">报告说明用表!$I$216</definedName>
    <definedName name="sheet100285">报告说明用表!$J$216</definedName>
    <definedName name="sheet100286">报告说明用表!$C$217</definedName>
    <definedName name="sheet100287">报告说明用表!$D$217</definedName>
    <definedName name="sheet100288">报告说明用表!$E$217</definedName>
    <definedName name="sheet100289">报告说明用表!$F$217</definedName>
    <definedName name="sheet100290">报告说明用表!$G$217</definedName>
    <definedName name="sheet100291">报告说明用表!$H$217</definedName>
    <definedName name="sheet100292">报告说明用表!$I$217</definedName>
    <definedName name="sheet100293">报告说明用表!$J$217</definedName>
    <definedName name="sheet100294">报告说明用表!$C$221</definedName>
    <definedName name="sheet100295">报告说明用表!$D$221</definedName>
    <definedName name="sheet100296">报告说明用表!$E$221</definedName>
    <definedName name="sheet100297">报告说明用表!$F$221</definedName>
    <definedName name="sheet100298">报告说明用表!$C$222</definedName>
    <definedName name="sheet100299">报告说明用表!$D$222</definedName>
    <definedName name="sheet100300">报告说明用表!$E$222</definedName>
    <definedName name="sheet100301">报告说明用表!$F$222</definedName>
    <definedName name="sheet100302">报告说明用表!$C$223</definedName>
    <definedName name="sheet100303">报告说明用表!$D$223</definedName>
    <definedName name="sheet100304">报告说明用表!$E$223</definedName>
    <definedName name="sheet100305">报告说明用表!$F$223</definedName>
    <definedName name="sheet100306">报告说明用表!$C$224</definedName>
    <definedName name="sheet100307">报告说明用表!$D$224</definedName>
    <definedName name="sheet100308">报告说明用表!$E$224</definedName>
    <definedName name="sheet100309">报告说明用表!$F$224</definedName>
    <definedName name="sheet100310">报告说明用表!$C$225</definedName>
    <definedName name="sheet100311">报告说明用表!$D$225</definedName>
    <definedName name="sheet100312">报告说明用表!$E$225</definedName>
    <definedName name="sheet100313">报告说明用表!$F$225</definedName>
    <definedName name="sheet100314">报告说明用表!$C$226</definedName>
    <definedName name="sheet100315">报告说明用表!$D$226</definedName>
    <definedName name="sheet100316">报告说明用表!$E$226</definedName>
    <definedName name="sheet100317">报告说明用表!$F$226</definedName>
    <definedName name="sheet100318">报告说明用表!$C$230</definedName>
    <definedName name="sheet100319">报告说明用表!$D$230</definedName>
    <definedName name="sheet100320">报告说明用表!$E$230</definedName>
    <definedName name="sheet100321">报告说明用表!$F$230</definedName>
    <definedName name="sheet100322">报告说明用表!$C$231</definedName>
    <definedName name="sheet100323">报告说明用表!$D$231</definedName>
    <definedName name="sheet100324">报告说明用表!$E$231</definedName>
    <definedName name="sheet100325">报告说明用表!$F$231</definedName>
    <definedName name="sheet100326">报告说明用表!$C$232</definedName>
    <definedName name="sheet100327">报告说明用表!$D$232</definedName>
    <definedName name="sheet100328">报告说明用表!$E$232</definedName>
    <definedName name="sheet100329">报告说明用表!$F$232</definedName>
    <definedName name="sheet100330">报告说明用表!$C$233</definedName>
    <definedName name="sheet100331">报告说明用表!$D$233</definedName>
    <definedName name="sheet100332">报告说明用表!$E$233</definedName>
    <definedName name="sheet100333">报告说明用表!$F$233</definedName>
    <definedName name="sheet100334">报告说明用表!$C$234</definedName>
    <definedName name="sheet100335">报告说明用表!$D$234</definedName>
    <definedName name="sheet100336">报告说明用表!$E$234</definedName>
    <definedName name="sheet100337">报告说明用表!$F$234</definedName>
    <definedName name="sheet100338">报告说明用表!$C$235</definedName>
    <definedName name="sheet100339">报告说明用表!$D$235</definedName>
    <definedName name="sheet100340">报告说明用表!$E$235</definedName>
    <definedName name="sheet100341">报告说明用表!$F$235</definedName>
    <definedName name="sheet100342">报告说明用表!$C$236</definedName>
    <definedName name="sheet100343">报告说明用表!$D$236</definedName>
    <definedName name="sheet100344">报告说明用表!$E$236</definedName>
    <definedName name="sheet100345">报告说明用表!$F$236</definedName>
    <definedName name="sheet100346">报告说明用表!$C$237</definedName>
    <definedName name="sheet100347">报告说明用表!$D$237</definedName>
    <definedName name="sheet100348">报告说明用表!$E$237</definedName>
    <definedName name="sheet100349">报告说明用表!$F$237</definedName>
    <definedName name="sheet100350">报告说明用表!$C$238</definedName>
    <definedName name="sheet100351">报告说明用表!$D$238</definedName>
    <definedName name="sheet100352">报告说明用表!$E$238</definedName>
    <definedName name="sheet100353">报告说明用表!$F$238</definedName>
    <definedName name="sheet100354">报告说明用表!$C$239</definedName>
    <definedName name="sheet100355">报告说明用表!$D$239</definedName>
    <definedName name="sheet100356">报告说明用表!$E$239</definedName>
    <definedName name="sheet100357">报告说明用表!$F$239</definedName>
    <definedName name="sheet100358">报告说明用表!$C$240</definedName>
    <definedName name="sheet100359">报告说明用表!$D$240</definedName>
    <definedName name="sheet100360">报告说明用表!$E$240</definedName>
    <definedName name="sheet100361">报告说明用表!$F$240</definedName>
    <definedName name="sheet100362">报告说明用表!$C$241</definedName>
    <definedName name="sheet100363">报告说明用表!$D$241</definedName>
    <definedName name="sheet100364">报告说明用表!$E$241</definedName>
    <definedName name="sheet100365">报告说明用表!$F$241</definedName>
    <definedName name="sheet100366">报告说明用表!$C$242</definedName>
    <definedName name="sheet100367">报告说明用表!$D$242</definedName>
    <definedName name="sheet100368">报告说明用表!$E$242</definedName>
    <definedName name="sheet100369">报告说明用表!$F$242</definedName>
    <definedName name="sheet100370">报告说明用表!$C$243</definedName>
    <definedName name="sheet100371">报告说明用表!$D$243</definedName>
    <definedName name="sheet100372">报告说明用表!$E$243</definedName>
    <definedName name="sheet100373">报告说明用表!$F$243</definedName>
    <definedName name="sheet100374">报告说明用表!$G$230</definedName>
    <definedName name="sheet100375">报告说明用表!$G$231</definedName>
    <definedName name="sheet100376">报告说明用表!$G$232</definedName>
    <definedName name="sheet100377">报告说明用表!$G$233</definedName>
    <definedName name="sheet100378">报告说明用表!$G$234</definedName>
    <definedName name="sheet100379">报告说明用表!$G$235</definedName>
    <definedName name="sheet100380">报告说明用表!$G$236</definedName>
    <definedName name="sheet100381">报告说明用表!$G$237</definedName>
    <definedName name="sheet100382">报告说明用表!$G$238</definedName>
    <definedName name="sheet100383">报告说明用表!$G$239</definedName>
    <definedName name="sheet100384">报告说明用表!$G$240</definedName>
    <definedName name="sheet100385">报告说明用表!$G$241</definedName>
    <definedName name="sheet100386">报告说明用表!$G$242</definedName>
    <definedName name="sheet100387">报告说明用表!$G$243</definedName>
    <definedName name="sheet100388">报告说明用表!$C$247</definedName>
    <definedName name="sheet100389">报告说明用表!$D$247</definedName>
    <definedName name="sheet100390">报告说明用表!$E$247</definedName>
    <definedName name="sheet100391">报告说明用表!$F$247</definedName>
    <definedName name="sheet100392">报告说明用表!$C$248</definedName>
    <definedName name="sheet100393">报告说明用表!$D$248</definedName>
    <definedName name="sheet100394">报告说明用表!$E$248</definedName>
    <definedName name="sheet100395">报告说明用表!$F$248</definedName>
    <definedName name="sheet100396">报告说明用表!$C$249</definedName>
    <definedName name="sheet100397">报告说明用表!$D$249</definedName>
    <definedName name="sheet100398">报告说明用表!$E$249</definedName>
    <definedName name="sheet100399">报告说明用表!$F$249</definedName>
    <definedName name="sheet1004">报告说明用表!$I$112</definedName>
    <definedName name="sheet100400">报告说明用表!$C$250</definedName>
    <definedName name="sheet100401">报告说明用表!$D$250</definedName>
    <definedName name="sheet100402">报告说明用表!$E$250</definedName>
    <definedName name="sheet100403">报告说明用表!$F$250</definedName>
    <definedName name="sheet100404">报告说明用表!$C$251</definedName>
    <definedName name="sheet100405">报告说明用表!$D$251</definedName>
    <definedName name="sheet100406">报告说明用表!$E$251</definedName>
    <definedName name="sheet100407">报告说明用表!$F$251</definedName>
    <definedName name="sheet100408">报告说明用表!$C$252</definedName>
    <definedName name="sheet100409">报告说明用表!$D$252</definedName>
    <definedName name="sheet100410">报告说明用表!$E$252</definedName>
    <definedName name="sheet100411">报告说明用表!$F$252</definedName>
    <definedName name="sheet100412">报告说明用表!$C$253</definedName>
    <definedName name="sheet100413">报告说明用表!$D$253</definedName>
    <definedName name="sheet100414">报告说明用表!$E$253</definedName>
    <definedName name="sheet100415">报告说明用表!$F$253</definedName>
    <definedName name="sheet100416">报告说明用表!$C$254</definedName>
    <definedName name="sheet100417">报告说明用表!$D$254</definedName>
    <definedName name="sheet100418">报告说明用表!$E$254</definedName>
    <definedName name="sheet100419">报告说明用表!$F$254</definedName>
    <definedName name="sheet100420">报告说明用表!$C$255</definedName>
    <definedName name="sheet100421">报告说明用表!$D$255</definedName>
    <definedName name="sheet100422">报告说明用表!$E$255</definedName>
    <definedName name="sheet100423">报告说明用表!$F$255</definedName>
    <definedName name="sheet100424">报告说明用表!$G$247</definedName>
    <definedName name="sheet100425">报告说明用表!$G$248</definedName>
    <definedName name="sheet100426">报告说明用表!$G$249</definedName>
    <definedName name="sheet100427">报告说明用表!$G$250</definedName>
    <definedName name="sheet100428">报告说明用表!$G$251</definedName>
    <definedName name="sheet100429">报告说明用表!$G$252</definedName>
    <definedName name="sheet100430">报告说明用表!$G$253</definedName>
    <definedName name="sheet100431">报告说明用表!$G$254</definedName>
    <definedName name="sheet100432">报告说明用表!$G$255</definedName>
    <definedName name="sheet100433">报告说明用表!$C$183</definedName>
    <definedName name="sheet100434">报告说明用表!$D$183</definedName>
    <definedName name="sheet100435">报告说明用表!$E$183</definedName>
    <definedName name="sheet100436">报告说明用表!$B$186</definedName>
    <definedName name="sheet100437">报告说明用表!$B$195</definedName>
    <definedName name="sheet100438">报告说明用表!$B$204</definedName>
    <definedName name="sheet100439">报告说明用表!$B$212</definedName>
    <definedName name="sheet100440">报告说明用表!$B$220</definedName>
    <definedName name="sheet100441">报告说明用表!$B$229</definedName>
    <definedName name="sheet100442">报告说明用表!$C$13</definedName>
    <definedName name="sheet1005">报告说明用表!$I$113</definedName>
    <definedName name="sheet100500">报告说明用表!#REF!</definedName>
    <definedName name="sheet100510">报告说明用表!$B$65</definedName>
    <definedName name="sheet100511">报告说明用表!$E$69</definedName>
    <definedName name="sheet100579">报告说明用表!$B$153</definedName>
    <definedName name="sheet100591">报告说明用表!$H$250</definedName>
    <definedName name="sheet1006">报告说明用表!$I$114</definedName>
    <definedName name="sheet100600">报告说明用表!$C$16</definedName>
    <definedName name="sheet100601">报告说明用表!$C$17</definedName>
    <definedName name="sheet100602">报告说明用表!$C$18</definedName>
    <definedName name="sheet100603">报告说明用表!$B$246</definedName>
    <definedName name="sheet1007">报告说明用表!$I$115</definedName>
    <definedName name="sheet10070">报告说明用表!$H$73</definedName>
    <definedName name="sheet10071">报告说明用表!$H$74</definedName>
    <definedName name="sheet10072">报告说明用表!$H$75</definedName>
    <definedName name="sheet10073">报告说明用表!$H$76</definedName>
    <definedName name="sheet10074">报告说明用表!$H$77</definedName>
    <definedName name="sheet10075">报告说明用表!$H$78</definedName>
    <definedName name="sheet10076">报告说明用表!$H$79</definedName>
    <definedName name="sheet10077">报告说明用表!$H$80</definedName>
    <definedName name="sheet10078">报告说明用表!$H$81</definedName>
    <definedName name="sheet10079">报告说明用表!$H$82</definedName>
    <definedName name="sheet1008">报告说明用表!$I$116</definedName>
    <definedName name="sheet10080">报告说明用表!$H$83</definedName>
    <definedName name="sheet10081">报告说明用表!$H$84</definedName>
    <definedName name="sheet10082">报告说明用表!$H$85</definedName>
    <definedName name="sheet10083">报告说明用表!$H$86</definedName>
    <definedName name="sheet10084">报告说明用表!$G$130</definedName>
    <definedName name="sheet10085">报告说明用表!$G$131</definedName>
    <definedName name="sheet10086">报告说明用表!$G$132</definedName>
    <definedName name="sheet10087">报告说明用表!$G$133</definedName>
    <definedName name="sheet10088">报告说明用表!$G$134</definedName>
    <definedName name="sheet10089">报告说明用表!$G$136</definedName>
    <definedName name="sheet1009">报告说明用表!$I$117</definedName>
    <definedName name="sheet10090">报告说明用表!$G$137</definedName>
    <definedName name="sheet10091">报告说明用表!$G$138</definedName>
    <definedName name="sheet10092">报告说明用表!$G$139</definedName>
    <definedName name="sheet10093">报告说明用表!$G$140</definedName>
    <definedName name="sheet10094">报告说明用表!$G$141</definedName>
    <definedName name="sheet10095">报告说明用表!$G$142</definedName>
    <definedName name="sheet10096">报告说明用表!$G$143</definedName>
    <definedName name="sheet10097">报告说明用表!$G$144</definedName>
    <definedName name="sheet10098">报告说明用表!$H$230</definedName>
    <definedName name="sheet10099">报告说明用表!$H$231</definedName>
    <definedName name="sheet101_1" localSheetId="100">'6-3租赁负债'!$E$27</definedName>
    <definedName name="sheet101_10" localSheetId="100">'6-3租赁负债'!$F$28</definedName>
    <definedName name="sheet101_11" localSheetId="100">'6-3租赁负债'!$A$29</definedName>
    <definedName name="sheet101_2" localSheetId="100">'6-3租赁负债'!$F$27</definedName>
    <definedName name="sheet101_3" localSheetId="100">'6-3租赁负债'!$A$3</definedName>
    <definedName name="sheet101_4" localSheetId="100">'6-3租赁负债'!$A$5</definedName>
    <definedName name="sheet101_7" localSheetId="100">'6-3租赁负债'!$E$26</definedName>
    <definedName name="sheet101_8" localSheetId="100">'6-3租赁负债'!$F$26</definedName>
    <definedName name="sheet101_9" localSheetId="100">'6-3租赁负债'!$A$28</definedName>
    <definedName name="sheet1010">报告说明用表!$I$118</definedName>
    <definedName name="sheet10100">报告说明用表!$H$232</definedName>
    <definedName name="sheet10101">报告说明用表!$H$233</definedName>
    <definedName name="sheet10102">报告说明用表!$H$234</definedName>
    <definedName name="sheet10103">报告说明用表!$H$235</definedName>
    <definedName name="sheet10104">报告说明用表!$H$236</definedName>
    <definedName name="sheet10105">报告说明用表!$H$237</definedName>
    <definedName name="sheet10106">报告说明用表!$H$238</definedName>
    <definedName name="sheet10107">报告说明用表!$H$239</definedName>
    <definedName name="sheet10108">报告说明用表!$H$240</definedName>
    <definedName name="sheet10109">报告说明用表!$H$241</definedName>
    <definedName name="sheet1011">报告说明用表!$I$119</definedName>
    <definedName name="sheet10110">报告说明用表!$H$242</definedName>
    <definedName name="sheet10111">报告说明用表!$H$247</definedName>
    <definedName name="sheet10112">报告说明用表!$H$248</definedName>
    <definedName name="sheet10113">报告说明用表!$H$249</definedName>
    <definedName name="sheet10114">报告说明用表!$H$250</definedName>
    <definedName name="sheet10115">报告说明用表!$H$251</definedName>
    <definedName name="sheet10116">报告说明用表!$H$252</definedName>
    <definedName name="sheet10117">报告说明用表!$H$253</definedName>
    <definedName name="sheet10118">报告说明用表!$H$254</definedName>
    <definedName name="sheet102_1" localSheetId="101">'6-4长期应付款'!$E$27</definedName>
    <definedName name="sheet102_10" localSheetId="101">'6-4长期应付款'!$F$28</definedName>
    <definedName name="sheet102_11" localSheetId="101">'6-4长期应付款'!$A$29</definedName>
    <definedName name="sheet102_2" localSheetId="101">'6-4长期应付款'!$F$27</definedName>
    <definedName name="sheet102_3" localSheetId="101">'6-4长期应付款'!$A$3</definedName>
    <definedName name="sheet102_4" localSheetId="101">'6-4长期应付款'!$A$5</definedName>
    <definedName name="sheet102_7" localSheetId="101">'6-4长期应付款'!$E$26</definedName>
    <definedName name="sheet102_8" localSheetId="101">'6-4长期应付款'!$F$26</definedName>
    <definedName name="sheet102_9" localSheetId="101">'6-4长期应付款'!$A$28</definedName>
    <definedName name="sheet10200">报告说明用表!$G$183</definedName>
    <definedName name="sheet10201">报告说明用表!$K$197</definedName>
    <definedName name="sheet10202">报告说明用表!$K$198</definedName>
    <definedName name="sheet10203">报告说明用表!$K$199</definedName>
    <definedName name="sheet10204">报告说明用表!$K$200</definedName>
    <definedName name="sheet10205">报告说明用表!$K$201</definedName>
    <definedName name="sheet10206">报告说明用表!$K$214</definedName>
    <definedName name="sheet10207">报告说明用表!$K$215</definedName>
    <definedName name="sheet10208">报告说明用表!$K$216</definedName>
    <definedName name="sheet10209">报告说明用表!$K$217</definedName>
    <definedName name="sheet10210">报告说明用表!$G$221</definedName>
    <definedName name="sheet10211">报告说明用表!$G$222</definedName>
    <definedName name="sheet10212">报告说明用表!$G$223</definedName>
    <definedName name="sheet10213">报告说明用表!$G$224</definedName>
    <definedName name="sheet10214">报告说明用表!$G$225</definedName>
    <definedName name="sheet10215">报告说明用表!$G$226</definedName>
    <definedName name="sheet10216">报告说明用表!$H$243</definedName>
    <definedName name="sheet10217">报告说明用表!$H$255</definedName>
    <definedName name="sheet103_1" localSheetId="102">'6-5预计负债'!$E$27</definedName>
    <definedName name="sheet103_10" localSheetId="102">'6-5预计负债'!$F$28</definedName>
    <definedName name="sheet103_11" localSheetId="102">'6-5预计负债'!$A$29</definedName>
    <definedName name="sheet103_2" localSheetId="102">'6-5预计负债'!$F$27</definedName>
    <definedName name="sheet103_3" localSheetId="102">'6-5预计负债'!$A$3</definedName>
    <definedName name="sheet103_4" localSheetId="102">'6-5预计负债'!$A$5</definedName>
    <definedName name="sheet103_7" localSheetId="102">'6-5预计负债'!$E$26</definedName>
    <definedName name="sheet103_8" localSheetId="102">'6-5预计负债'!$F$26</definedName>
    <definedName name="sheet103_9" localSheetId="102">'6-5预计负债'!$A$28</definedName>
    <definedName name="sheet10300">报告说明用表!$G$135</definedName>
    <definedName name="sheet10301">报告说明用表!$C$135</definedName>
    <definedName name="sheet10302">报告说明用表!$D$135</definedName>
    <definedName name="sheet10311">报告说明用表!$O$201</definedName>
    <definedName name="sheet10371">报告说明用表!$H$255</definedName>
    <definedName name="sheet104_1" localSheetId="103">'6-6递延收益'!$G$27</definedName>
    <definedName name="sheet104_10" localSheetId="103">'6-6递延收益'!$H$28</definedName>
    <definedName name="sheet104_11" localSheetId="103">'6-6递延收益'!$A$29</definedName>
    <definedName name="sheet104_2" localSheetId="103">'6-6递延收益'!$H$27</definedName>
    <definedName name="sheet104_3" localSheetId="103">'6-6递延收益'!$A$3</definedName>
    <definedName name="sheet104_4" localSheetId="103">'6-6递延收益'!$A$5</definedName>
    <definedName name="sheet104_7" localSheetId="103">'6-6递延收益'!$G$26</definedName>
    <definedName name="sheet104_8" localSheetId="103">'6-6递延收益'!$H$26</definedName>
    <definedName name="sheet104_9" localSheetId="103">'6-6递延收益'!$A$28</definedName>
    <definedName name="sheet105_1" localSheetId="104">'6-7递延所得税负债'!$D$27</definedName>
    <definedName name="sheet105_10" localSheetId="104">'6-7递延所得税负债'!$E$28</definedName>
    <definedName name="sheet105_11" localSheetId="104">'6-7递延所得税负债'!$A$29</definedName>
    <definedName name="sheet105_2" localSheetId="104">'6-7递延所得税负债'!$E$27</definedName>
    <definedName name="sheet105_3" localSheetId="104">'6-7递延所得税负债'!$A$3</definedName>
    <definedName name="sheet105_4" localSheetId="104">'6-7递延所得税负债'!$A$5</definedName>
    <definedName name="sheet105_7" localSheetId="104">'6-7递延所得税负债'!$D$26</definedName>
    <definedName name="sheet105_8" localSheetId="104">'6-7递延所得税负债'!$E$26</definedName>
    <definedName name="sheet105_9" localSheetId="104">'6-7递延所得税负债'!$A$28</definedName>
    <definedName name="sheet106_1" localSheetId="105">'6-8其他非流动负债'!$E$27</definedName>
    <definedName name="sheet106_10" localSheetId="105">'6-8其他非流动负债'!$F$28</definedName>
    <definedName name="sheet106_11" localSheetId="105">'6-8其他非流动负债'!$A$29</definedName>
    <definedName name="sheet106_2" localSheetId="105">'6-8其他非流动负债'!$F$27</definedName>
    <definedName name="sheet106_3" localSheetId="105">'6-8其他非流动负债'!$A$3</definedName>
    <definedName name="sheet106_4" localSheetId="105">'6-8其他非流动负债'!$A$5</definedName>
    <definedName name="sheet106_7" localSheetId="105">'6-8其他非流动负债'!$E$26</definedName>
    <definedName name="sheet106_8" localSheetId="105">'6-8其他非流动负债'!$F$26</definedName>
    <definedName name="sheet106_9" localSheetId="105">'6-8其他非流动负债'!$A$28</definedName>
    <definedName name="sheet11_1" localSheetId="11">'2-分类汇总'!$C$7</definedName>
    <definedName name="sheet11_10" localSheetId="11">'2-分类汇总'!$D$40</definedName>
    <definedName name="sheet11_100" localSheetId="11">'2-分类汇总'!$F$19</definedName>
    <definedName name="sheet11_101" localSheetId="11">'2-分类汇总'!$G$19</definedName>
    <definedName name="sheet11_102" localSheetId="11">'2-分类汇总'!$C$20</definedName>
    <definedName name="sheet11_103" localSheetId="11">'2-分类汇总'!$D$20</definedName>
    <definedName name="sheet11_104" localSheetId="11">'2-分类汇总'!$E$20</definedName>
    <definedName name="sheet11_105" localSheetId="11">'2-分类汇总'!$F$20</definedName>
    <definedName name="sheet11_106" localSheetId="11">'2-分类汇总'!$G$20</definedName>
    <definedName name="sheet11_107" localSheetId="11">'2-分类汇总'!$C$21</definedName>
    <definedName name="sheet11_108" localSheetId="11">'2-分类汇总'!$D$21</definedName>
    <definedName name="sheet11_109" localSheetId="11">'2-分类汇总'!$E$21</definedName>
    <definedName name="sheet11_11" localSheetId="11">'2-分类汇总'!$C$42</definedName>
    <definedName name="sheet11_110" localSheetId="11">'2-分类汇总'!$F$21</definedName>
    <definedName name="sheet11_111" localSheetId="11">'2-分类汇总'!$G$21</definedName>
    <definedName name="sheet11_112" localSheetId="11">'2-分类汇总'!$E$22</definedName>
    <definedName name="sheet11_113" localSheetId="11">'2-分类汇总'!$F$22</definedName>
    <definedName name="sheet11_114" localSheetId="11">'2-分类汇总'!$G$22</definedName>
    <definedName name="sheet11_115" localSheetId="11">'2-分类汇总'!$C$23</definedName>
    <definedName name="sheet11_116" localSheetId="11">'2-分类汇总'!$D$23</definedName>
    <definedName name="sheet11_117" localSheetId="11">'2-分类汇总'!$E$23</definedName>
    <definedName name="sheet11_118" localSheetId="11">'2-分类汇总'!$F$23</definedName>
    <definedName name="sheet11_119" localSheetId="11">'2-分类汇总'!$G$23</definedName>
    <definedName name="sheet11_12" localSheetId="11">'2-分类汇总'!$D$42</definedName>
    <definedName name="sheet11_120" localSheetId="11">'2-分类汇总'!$E$24</definedName>
    <definedName name="sheet11_121" localSheetId="11">'2-分类汇总'!$F$24</definedName>
    <definedName name="sheet11_122" localSheetId="11">'2-分类汇总'!$G$24</definedName>
    <definedName name="sheet11_123" localSheetId="11">'2-分类汇总'!$E$25</definedName>
    <definedName name="sheet11_124" localSheetId="11">'2-分类汇总'!$F$25</definedName>
    <definedName name="sheet11_125" localSheetId="11">'2-分类汇总'!$G$25</definedName>
    <definedName name="sheet11_126" localSheetId="11">'2-分类汇总'!$E$26</definedName>
    <definedName name="sheet11_127" localSheetId="11">'2-分类汇总'!$F$26</definedName>
    <definedName name="sheet11_128" localSheetId="11">'2-分类汇总'!$G$26</definedName>
    <definedName name="sheet11_129" localSheetId="11">'2-分类汇总'!$E$27</definedName>
    <definedName name="sheet11_13" localSheetId="11">'2-分类汇总'!$C$44</definedName>
    <definedName name="sheet11_130" localSheetId="11">'2-分类汇总'!$F$27</definedName>
    <definedName name="sheet11_131" localSheetId="11">'2-分类汇总'!$G$27</definedName>
    <definedName name="sheet11_132" localSheetId="11">'2-分类汇总'!$E$28</definedName>
    <definedName name="sheet11_133" localSheetId="11">'2-分类汇总'!$F$28</definedName>
    <definedName name="sheet11_134" localSheetId="11">'2-分类汇总'!$G$28</definedName>
    <definedName name="sheet11_135" localSheetId="11">'2-分类汇总'!$C$29</definedName>
    <definedName name="sheet11_136" localSheetId="11">'2-分类汇总'!$D$29</definedName>
    <definedName name="sheet11_137" localSheetId="11">'2-分类汇总'!$E$29</definedName>
    <definedName name="sheet11_138" localSheetId="11">'2-分类汇总'!$F$29</definedName>
    <definedName name="sheet11_139" localSheetId="11">'2-分类汇总'!$C$30</definedName>
    <definedName name="sheet11_14" localSheetId="11">'2-分类汇总'!$D$44</definedName>
    <definedName name="sheet11_140" localSheetId="11">'2-分类汇总'!$D$30</definedName>
    <definedName name="sheet11_141" localSheetId="11">'2-分类汇总'!$E$30</definedName>
    <definedName name="sheet11_142" localSheetId="11">'2-分类汇总'!$F$30</definedName>
    <definedName name="sheet11_143" localSheetId="11">'2-分类汇总'!$C$31</definedName>
    <definedName name="sheet11_144" localSheetId="11">'2-分类汇总'!$D$31</definedName>
    <definedName name="sheet11_145" localSheetId="11">'2-分类汇总'!$E$31</definedName>
    <definedName name="sheet11_146" localSheetId="11">'2-分类汇总'!$F$31</definedName>
    <definedName name="sheet11_147" localSheetId="11">'2-分类汇总'!$C$32</definedName>
    <definedName name="sheet11_148" localSheetId="11">'2-分类汇总'!$D$32</definedName>
    <definedName name="sheet11_149" localSheetId="11">'2-分类汇总'!$E$32</definedName>
    <definedName name="sheet11_15" localSheetId="11">'2-分类汇总'!$C$45</definedName>
    <definedName name="sheet11_150" localSheetId="11">'2-分类汇总'!$F$32</definedName>
    <definedName name="sheet11_151" localSheetId="11">'2-分类汇总'!$C$33</definedName>
    <definedName name="sheet11_152" localSheetId="11">'2-分类汇总'!$D$33</definedName>
    <definedName name="sheet11_153" localSheetId="11">'2-分类汇总'!$E$33</definedName>
    <definedName name="sheet11_154" localSheetId="11">'2-分类汇总'!$F$33</definedName>
    <definedName name="sheet11_155" localSheetId="11">'2-分类汇总'!$C$34</definedName>
    <definedName name="sheet11_156" localSheetId="11">'2-分类汇总'!$D$34</definedName>
    <definedName name="sheet11_157" localSheetId="11">'2-分类汇总'!$E$34</definedName>
    <definedName name="sheet11_158" localSheetId="11">'2-分类汇总'!$F$34</definedName>
    <definedName name="sheet11_159" localSheetId="11">'2-分类汇总'!$C$35</definedName>
    <definedName name="sheet11_16" localSheetId="11">'2-分类汇总'!$D$45</definedName>
    <definedName name="sheet11_160" localSheetId="11">'2-分类汇总'!$D$35</definedName>
    <definedName name="sheet11_161" localSheetId="11">'2-分类汇总'!$E$35</definedName>
    <definedName name="sheet11_162" localSheetId="11">'2-分类汇总'!$F$35</definedName>
    <definedName name="sheet11_163" localSheetId="11">'2-分类汇总'!$C$36</definedName>
    <definedName name="sheet11_164" localSheetId="11">'2-分类汇总'!$D$36</definedName>
    <definedName name="sheet11_165" localSheetId="11">'2-分类汇总'!$E$36</definedName>
    <definedName name="sheet11_166" localSheetId="11">'2-分类汇总'!$F$36</definedName>
    <definedName name="sheet11_167" localSheetId="11">'2-分类汇总'!$C$37</definedName>
    <definedName name="sheet11_168" localSheetId="11">'2-分类汇总'!$D$37</definedName>
    <definedName name="sheet11_169" localSheetId="11">'2-分类汇总'!$E$37</definedName>
    <definedName name="sheet11_17" localSheetId="11">'2-分类汇总'!$C$46</definedName>
    <definedName name="sheet11_170" localSheetId="11">'2-分类汇总'!$F$37</definedName>
    <definedName name="sheet11_171" localSheetId="11">'2-分类汇总'!$C$38</definedName>
    <definedName name="sheet11_172" localSheetId="11">'2-分类汇总'!$D$38</definedName>
    <definedName name="sheet11_173" localSheetId="11">'2-分类汇总'!$E$38</definedName>
    <definedName name="sheet11_174" localSheetId="11">'2-分类汇总'!$F$38</definedName>
    <definedName name="sheet11_175" localSheetId="11">'2-分类汇总'!$E$39</definedName>
    <definedName name="sheet11_176" localSheetId="11">'2-分类汇总'!$F$39</definedName>
    <definedName name="sheet11_177" localSheetId="11">'2-分类汇总'!$G$39</definedName>
    <definedName name="sheet11_178" localSheetId="11">'2-分类汇总'!$E$40</definedName>
    <definedName name="sheet11_179" localSheetId="11">'2-分类汇总'!$F$40</definedName>
    <definedName name="sheet11_18" localSheetId="11">'2-分类汇总'!$C$50</definedName>
    <definedName name="sheet11_180" localSheetId="11">'2-分类汇总'!$G$40</definedName>
    <definedName name="sheet11_181" localSheetId="11">'2-分类汇总'!$E$41</definedName>
    <definedName name="sheet11_182" localSheetId="11">'2-分类汇总'!$F$41</definedName>
    <definedName name="sheet11_183" localSheetId="11">'2-分类汇总'!$G$41</definedName>
    <definedName name="sheet11_184" localSheetId="11">'2-分类汇总'!$E$42</definedName>
    <definedName name="sheet11_185" localSheetId="11">'2-分类汇总'!$F$42</definedName>
    <definedName name="sheet11_186" localSheetId="11">'2-分类汇总'!$G$42</definedName>
    <definedName name="sheet11_187" localSheetId="11">'2-分类汇总'!$E$43</definedName>
    <definedName name="sheet11_188" localSheetId="11">'2-分类汇总'!$F$43</definedName>
    <definedName name="sheet11_189" localSheetId="11">'2-分类汇总'!$G$43</definedName>
    <definedName name="sheet11_19" localSheetId="11">'2-分类汇总'!$C$22</definedName>
    <definedName name="sheet11_190" localSheetId="11">'2-分类汇总'!$E$44</definedName>
    <definedName name="sheet11_191" localSheetId="11">'2-分类汇总'!$F$44</definedName>
    <definedName name="sheet11_192" localSheetId="11">'2-分类汇总'!$G$44</definedName>
    <definedName name="sheet11_193" localSheetId="11">'2-分类汇总'!$E$45</definedName>
    <definedName name="sheet11_194" localSheetId="11">'2-分类汇总'!$F$45</definedName>
    <definedName name="sheet11_195" localSheetId="11">'2-分类汇总'!$E$46</definedName>
    <definedName name="sheet11_196" localSheetId="11">'2-分类汇总'!$F$46</definedName>
    <definedName name="sheet11_197" localSheetId="11">'2-分类汇总'!$G$46</definedName>
    <definedName name="sheet11_198" localSheetId="11">'2-分类汇总'!$C$47</definedName>
    <definedName name="sheet11_199" localSheetId="11">'2-分类汇总'!$D$47</definedName>
    <definedName name="sheet11_2" localSheetId="11">'2-分类汇总'!$D$7</definedName>
    <definedName name="sheet11_20" localSheetId="11">'2-分类汇总'!$C$24</definedName>
    <definedName name="sheet11_200" localSheetId="11">'2-分类汇总'!$E$47</definedName>
    <definedName name="sheet11_201" localSheetId="11">'2-分类汇总'!$F$47</definedName>
    <definedName name="sheet11_202" localSheetId="11">'2-分类汇总'!$G$47</definedName>
    <definedName name="sheet11_203" localSheetId="11">'2-分类汇总'!$C$48</definedName>
    <definedName name="sheet11_204" localSheetId="11">'2-分类汇总'!$D$48</definedName>
    <definedName name="sheet11_205" localSheetId="11">'2-分类汇总'!$E$48</definedName>
    <definedName name="sheet11_206" localSheetId="11">'2-分类汇总'!$F$48</definedName>
    <definedName name="sheet11_207" localSheetId="11">'2-分类汇总'!$G$48</definedName>
    <definedName name="sheet11_208" localSheetId="11">'2-分类汇总'!$C$49</definedName>
    <definedName name="sheet11_209" localSheetId="11">'2-分类汇总'!$D$49</definedName>
    <definedName name="sheet11_21" localSheetId="11">'2-分类汇总'!$C$26</definedName>
    <definedName name="sheet11_210" localSheetId="11">'2-分类汇总'!$E$49</definedName>
    <definedName name="sheet11_211" localSheetId="11">'2-分类汇总'!$F$49</definedName>
    <definedName name="sheet11_212" localSheetId="11">'2-分类汇总'!$G$49</definedName>
    <definedName name="sheet11_213" localSheetId="11">'2-分类汇总'!$E$50</definedName>
    <definedName name="sheet11_214" localSheetId="11">'2-分类汇总'!$F$50</definedName>
    <definedName name="sheet11_215" localSheetId="11">'2-分类汇总'!$G$50</definedName>
    <definedName name="sheet11_216" localSheetId="11">'2-分类汇总'!$C$51</definedName>
    <definedName name="sheet11_217" localSheetId="11">'2-分类汇总'!$D$51</definedName>
    <definedName name="sheet11_218" localSheetId="11">'2-分类汇总'!$E$51</definedName>
    <definedName name="sheet11_219" localSheetId="11">'2-分类汇总'!$F$51</definedName>
    <definedName name="sheet11_22" localSheetId="11">'2-分类汇总'!$C$27</definedName>
    <definedName name="sheet11_220" localSheetId="11">'2-分类汇总'!$G$51</definedName>
    <definedName name="sheet11_221" localSheetId="11">'2-分类汇总'!$E$52</definedName>
    <definedName name="sheet11_222" localSheetId="11">'2-分类汇总'!$F$52</definedName>
    <definedName name="sheet11_223" localSheetId="11">'2-分类汇总'!$G$52</definedName>
    <definedName name="sheet11_224" localSheetId="11">'2-分类汇总'!$C$53</definedName>
    <definedName name="sheet11_225" localSheetId="11">'2-分类汇总'!$D$53</definedName>
    <definedName name="sheet11_226" localSheetId="11">'2-分类汇总'!$E$53</definedName>
    <definedName name="sheet11_227" localSheetId="11">'2-分类汇总'!$F$53</definedName>
    <definedName name="sheet11_228" localSheetId="11">'2-分类汇总'!$G$53</definedName>
    <definedName name="sheet11_229" localSheetId="11">'2-分类汇总'!$C$54</definedName>
    <definedName name="sheet11_23" localSheetId="11">'2-分类汇总'!$C$41</definedName>
    <definedName name="sheet11_230" localSheetId="11">'2-分类汇总'!$D$54</definedName>
    <definedName name="sheet11_231" localSheetId="11">'2-分类汇总'!$E$54</definedName>
    <definedName name="sheet11_232" localSheetId="11">'2-分类汇总'!$F$54</definedName>
    <definedName name="sheet11_233" localSheetId="11">'2-分类汇总'!$G$54</definedName>
    <definedName name="sheet11_234" localSheetId="11">'2-分类汇总'!$C$55</definedName>
    <definedName name="sheet11_235" localSheetId="11">'2-分类汇总'!$D$55</definedName>
    <definedName name="sheet11_236" localSheetId="11">'2-分类汇总'!$E$55</definedName>
    <definedName name="sheet11_237" localSheetId="11">'2-分类汇总'!$F$55</definedName>
    <definedName name="sheet11_238" localSheetId="11">'2-分类汇总'!$G$55</definedName>
    <definedName name="sheet11_239" localSheetId="11">'2-分类汇总'!$C$56</definedName>
    <definedName name="sheet11_24" localSheetId="11">'2-分类汇总'!$C$43</definedName>
    <definedName name="sheet11_240" localSheetId="11">'2-分类汇总'!$D$56</definedName>
    <definedName name="sheet11_241" localSheetId="11">'2-分类汇总'!$E$56</definedName>
    <definedName name="sheet11_242" localSheetId="11">'2-分类汇总'!$F$56</definedName>
    <definedName name="sheet11_243" localSheetId="11">'2-分类汇总'!$G$56</definedName>
    <definedName name="sheet11_244" localSheetId="11">'2-分类汇总'!$C$57</definedName>
    <definedName name="sheet11_245" localSheetId="11">'2-分类汇总'!$D$57</definedName>
    <definedName name="sheet11_246" localSheetId="11">'2-分类汇总'!$E$57</definedName>
    <definedName name="sheet11_247" localSheetId="11">'2-分类汇总'!$F$57</definedName>
    <definedName name="sheet11_248" localSheetId="11">'2-分类汇总'!$G$57</definedName>
    <definedName name="sheet11_249" localSheetId="11">'2-分类汇总'!$C$58</definedName>
    <definedName name="sheet11_25" localSheetId="11">'2-分类汇总'!$D$46</definedName>
    <definedName name="sheet11_250" localSheetId="11">'2-分类汇总'!$D$58</definedName>
    <definedName name="sheet11_251" localSheetId="11">'2-分类汇总'!$E$58</definedName>
    <definedName name="sheet11_252" localSheetId="11">'2-分类汇总'!$F$58</definedName>
    <definedName name="sheet11_253" localSheetId="11">'2-分类汇总'!$G$58</definedName>
    <definedName name="sheet11_254" localSheetId="11">'2-分类汇总'!$C$59</definedName>
    <definedName name="sheet11_255" localSheetId="11">'2-分类汇总'!$D$59</definedName>
    <definedName name="sheet11_256" localSheetId="11">'2-分类汇总'!$E$59</definedName>
    <definedName name="sheet11_257" localSheetId="11">'2-分类汇总'!$F$59</definedName>
    <definedName name="sheet11_258" localSheetId="11">'2-分类汇总'!$G$59</definedName>
    <definedName name="sheet11_259" localSheetId="11">'2-分类汇总'!$C$60</definedName>
    <definedName name="sheet11_26" localSheetId="11">'2-分类汇总'!$D$50</definedName>
    <definedName name="sheet11_260" localSheetId="11">'2-分类汇总'!$D$60</definedName>
    <definedName name="sheet11_261" localSheetId="11">'2-分类汇总'!$E$60</definedName>
    <definedName name="sheet11_262" localSheetId="11">'2-分类汇总'!$F$60</definedName>
    <definedName name="sheet11_263" localSheetId="11">'2-分类汇总'!$G$60</definedName>
    <definedName name="sheet11_264" localSheetId="11">'2-分类汇总'!$C$61</definedName>
    <definedName name="sheet11_265" localSheetId="11">'2-分类汇总'!$D$61</definedName>
    <definedName name="sheet11_266" localSheetId="11">'2-分类汇总'!$E$61</definedName>
    <definedName name="sheet11_267" localSheetId="11">'2-分类汇总'!$F$61</definedName>
    <definedName name="sheet11_268" localSheetId="11">'2-分类汇总'!$G$61</definedName>
    <definedName name="sheet11_269" localSheetId="11">'2-分类汇总'!$C$62</definedName>
    <definedName name="sheet11_27" localSheetId="11">'2-分类汇总'!$D$22</definedName>
    <definedName name="sheet11_270" localSheetId="11">'2-分类汇总'!$D$62</definedName>
    <definedName name="sheet11_271" localSheetId="11">'2-分类汇总'!$E$62</definedName>
    <definedName name="sheet11_272" localSheetId="11">'2-分类汇总'!$F$62</definedName>
    <definedName name="sheet11_273" localSheetId="11">'2-分类汇总'!$G$62</definedName>
    <definedName name="sheet11_274" localSheetId="11">'2-分类汇总'!$C$63</definedName>
    <definedName name="sheet11_275" localSheetId="11">'2-分类汇总'!$D$63</definedName>
    <definedName name="sheet11_276" localSheetId="11">'2-分类汇总'!$E$63</definedName>
    <definedName name="sheet11_277" localSheetId="11">'2-分类汇总'!$F$63</definedName>
    <definedName name="sheet11_278" localSheetId="11">'2-分类汇总'!$G$63</definedName>
    <definedName name="sheet11_279" localSheetId="11">'2-分类汇总'!$C$64</definedName>
    <definedName name="sheet11_28" localSheetId="11">'2-分类汇总'!$D$24</definedName>
    <definedName name="sheet11_280" localSheetId="11">'2-分类汇总'!$D$64</definedName>
    <definedName name="sheet11_281" localSheetId="11">'2-分类汇总'!$E$64</definedName>
    <definedName name="sheet11_282" localSheetId="11">'2-分类汇总'!$F$64</definedName>
    <definedName name="sheet11_283" localSheetId="11">'2-分类汇总'!$G$64</definedName>
    <definedName name="sheet11_284" localSheetId="11">'2-分类汇总'!$C$65</definedName>
    <definedName name="sheet11_285" localSheetId="11">'2-分类汇总'!$D$65</definedName>
    <definedName name="sheet11_286" localSheetId="11">'2-分类汇总'!$E$65</definedName>
    <definedName name="sheet11_287" localSheetId="11">'2-分类汇总'!$F$65</definedName>
    <definedName name="sheet11_288" localSheetId="11">'2-分类汇总'!$G$65</definedName>
    <definedName name="sheet11_289" localSheetId="11">'2-分类汇总'!$E$66</definedName>
    <definedName name="sheet11_29" localSheetId="11">'2-分类汇总'!$D$26</definedName>
    <definedName name="sheet11_290" localSheetId="11">'2-分类汇总'!$F$66</definedName>
    <definedName name="sheet11_291" localSheetId="11">'2-分类汇总'!$G$66</definedName>
    <definedName name="sheet11_292" localSheetId="11">'2-分类汇总'!$C$67</definedName>
    <definedName name="sheet11_293" localSheetId="11">'2-分类汇总'!$D$67</definedName>
    <definedName name="sheet11_294" localSheetId="11">'2-分类汇总'!$E$67</definedName>
    <definedName name="sheet11_295" localSheetId="11">'2-分类汇总'!$F$67</definedName>
    <definedName name="sheet11_296" localSheetId="11">'2-分类汇总'!$G$67</definedName>
    <definedName name="sheet11_297" localSheetId="11">'2-分类汇总'!$C$68</definedName>
    <definedName name="sheet11_298" localSheetId="11">'2-分类汇总'!$D$68</definedName>
    <definedName name="sheet11_299" localSheetId="11">'2-分类汇总'!$E$68</definedName>
    <definedName name="sheet11_3" localSheetId="11">'2-分类汇总'!$C$25</definedName>
    <definedName name="sheet11_30" localSheetId="11">'2-分类汇总'!$D$27</definedName>
    <definedName name="sheet11_300" localSheetId="11">'2-分类汇总'!$F$68</definedName>
    <definedName name="sheet11_301" localSheetId="11">'2-分类汇总'!$G$68</definedName>
    <definedName name="sheet11_302" localSheetId="11">'2-分类汇总'!$C$69</definedName>
    <definedName name="sheet11_303" localSheetId="11">'2-分类汇总'!$D$69</definedName>
    <definedName name="sheet11_304" localSheetId="11">'2-分类汇总'!$E$69</definedName>
    <definedName name="sheet11_305" localSheetId="11">'2-分类汇总'!$F$69</definedName>
    <definedName name="sheet11_306" localSheetId="11">'2-分类汇总'!$G$69</definedName>
    <definedName name="sheet11_307" localSheetId="11">'2-分类汇总'!$C$70</definedName>
    <definedName name="sheet11_308" localSheetId="11">'2-分类汇总'!$D$70</definedName>
    <definedName name="sheet11_309" localSheetId="11">'2-分类汇总'!$E$70</definedName>
    <definedName name="sheet11_31" localSheetId="11">'2-分类汇总'!$D$41</definedName>
    <definedName name="sheet11_310" localSheetId="11">'2-分类汇总'!$F$70</definedName>
    <definedName name="sheet11_311" localSheetId="11">'2-分类汇总'!$G$70</definedName>
    <definedName name="sheet11_312" localSheetId="11">'2-分类汇总'!$C$71</definedName>
    <definedName name="sheet11_313" localSheetId="11">'2-分类汇总'!$D$71</definedName>
    <definedName name="sheet11_314" localSheetId="11">'2-分类汇总'!$E$71</definedName>
    <definedName name="sheet11_315" localSheetId="11">'2-分类汇总'!$F$71</definedName>
    <definedName name="sheet11_316" localSheetId="11">'2-分类汇总'!$G$71</definedName>
    <definedName name="sheet11_317" localSheetId="11">'2-分类汇总'!$C$72</definedName>
    <definedName name="sheet11_318" localSheetId="11">'2-分类汇总'!$D$72</definedName>
    <definedName name="sheet11_319" localSheetId="11">'2-分类汇总'!$E$72</definedName>
    <definedName name="sheet11_32" localSheetId="11">'2-分类汇总'!$D$43</definedName>
    <definedName name="sheet11_320" localSheetId="11">'2-分类汇总'!$F$72</definedName>
    <definedName name="sheet11_321" localSheetId="11">'2-分类汇总'!$G$72</definedName>
    <definedName name="sheet11_322" localSheetId="11">'2-分类汇总'!$C$73</definedName>
    <definedName name="sheet11_323" localSheetId="11">'2-分类汇总'!$D$73</definedName>
    <definedName name="sheet11_324" localSheetId="11">'2-分类汇总'!$E$73</definedName>
    <definedName name="sheet11_325" localSheetId="11">'2-分类汇总'!$F$73</definedName>
    <definedName name="sheet11_326" localSheetId="11">'2-分类汇总'!$G$73</definedName>
    <definedName name="sheet11_327" localSheetId="11">'2-分类汇总'!$C$74</definedName>
    <definedName name="sheet11_328" localSheetId="11">'2-分类汇总'!$D$74</definedName>
    <definedName name="sheet11_329" localSheetId="11">'2-分类汇总'!$E$74</definedName>
    <definedName name="sheet11_33" localSheetId="11">'2-分类汇总'!$C$52</definedName>
    <definedName name="sheet11_330" localSheetId="11">'2-分类汇总'!$F$74</definedName>
    <definedName name="sheet11_331" localSheetId="11">'2-分类汇总'!$G$74</definedName>
    <definedName name="sheet11_332" localSheetId="11">'2-分类汇总'!$C$75</definedName>
    <definedName name="sheet11_333" localSheetId="11">'2-分类汇总'!$D$75</definedName>
    <definedName name="sheet11_334" localSheetId="11">'2-分类汇总'!$E$75</definedName>
    <definedName name="sheet11_335" localSheetId="11">'2-分类汇总'!$F$75</definedName>
    <definedName name="sheet11_336" localSheetId="11">'2-分类汇总'!$G$75</definedName>
    <definedName name="sheet11_337" localSheetId="11">'2-分类汇总'!$C$76</definedName>
    <definedName name="sheet11_338" localSheetId="11">'2-分类汇总'!$D$76</definedName>
    <definedName name="sheet11_339" localSheetId="11">'2-分类汇总'!$E$76</definedName>
    <definedName name="sheet11_34" localSheetId="11">'2-分类汇总'!$D$52</definedName>
    <definedName name="sheet11_340" localSheetId="11">'2-分类汇总'!$F$76</definedName>
    <definedName name="sheet11_341" localSheetId="11">'2-分类汇总'!$G$76</definedName>
    <definedName name="sheet11_342" localSheetId="11">'2-分类汇总'!$C$77</definedName>
    <definedName name="sheet11_343" localSheetId="11">'2-分类汇总'!$D$77</definedName>
    <definedName name="sheet11_344" localSheetId="11">'2-分类汇总'!$E$77</definedName>
    <definedName name="sheet11_345" localSheetId="11">'2-分类汇总'!$F$77</definedName>
    <definedName name="sheet11_346" localSheetId="11">'2-分类汇总'!$C$78</definedName>
    <definedName name="sheet11_347" localSheetId="11">'2-分类汇总'!$D$78</definedName>
    <definedName name="sheet11_348" localSheetId="11">'2-分类汇总'!$E$78</definedName>
    <definedName name="sheet11_349" localSheetId="11">'2-分类汇总'!$F$78</definedName>
    <definedName name="sheet11_35" localSheetId="11">'2-分类汇总'!$C$66</definedName>
    <definedName name="sheet11_350" localSheetId="11">'2-分类汇总'!$C$79</definedName>
    <definedName name="sheet11_351" localSheetId="11">'2-分类汇总'!$D$79</definedName>
    <definedName name="sheet11_352" localSheetId="11">'2-分类汇总'!$E$79</definedName>
    <definedName name="sheet11_353" localSheetId="11">'2-分类汇总'!$F$79</definedName>
    <definedName name="sheet11_36" localSheetId="11">'2-分类汇总'!$D$66</definedName>
    <definedName name="sheet11_37" localSheetId="11">'2-分类汇总'!$A$3</definedName>
    <definedName name="sheet11_38" localSheetId="11">'2-分类汇总'!$A$5</definedName>
    <definedName name="sheet11_39" localSheetId="11">'2-分类汇总'!$E$7</definedName>
    <definedName name="sheet11_4" localSheetId="11">'2-分类汇总'!$D$25</definedName>
    <definedName name="sheet11_40" localSheetId="11">'2-分类汇总'!$F$7</definedName>
    <definedName name="sheet11_41" localSheetId="11">'2-分类汇总'!$G$7</definedName>
    <definedName name="sheet11_42" localSheetId="11">'2-分类汇总'!$C$8</definedName>
    <definedName name="sheet11_43" localSheetId="11">'2-分类汇总'!$D$8</definedName>
    <definedName name="sheet11_44" localSheetId="11">'2-分类汇总'!$E$8</definedName>
    <definedName name="sheet11_45" localSheetId="11">'2-分类汇总'!$F$8</definedName>
    <definedName name="sheet11_46" localSheetId="11">'2-分类汇总'!$G$8</definedName>
    <definedName name="sheet11_47" localSheetId="11">'2-分类汇总'!$C$9</definedName>
    <definedName name="sheet11_48" localSheetId="11">'2-分类汇总'!$D$9</definedName>
    <definedName name="sheet11_49" localSheetId="11">'2-分类汇总'!$E$9</definedName>
    <definedName name="sheet11_5" localSheetId="11">'2-分类汇总'!$C$28</definedName>
    <definedName name="sheet11_50" localSheetId="11">'2-分类汇总'!$F$9</definedName>
    <definedName name="sheet11_51" localSheetId="11">'2-分类汇总'!$G$9</definedName>
    <definedName name="sheet11_52" localSheetId="11">'2-分类汇总'!$C$10</definedName>
    <definedName name="sheet11_53" localSheetId="11">'2-分类汇总'!$D$10</definedName>
    <definedName name="sheet11_54" localSheetId="11">'2-分类汇总'!$E$10</definedName>
    <definedName name="sheet11_55" localSheetId="11">'2-分类汇总'!$F$10</definedName>
    <definedName name="sheet11_56" localSheetId="11">'2-分类汇总'!$G$10</definedName>
    <definedName name="sheet11_57" localSheetId="11">'2-分类汇总'!$C$11</definedName>
    <definedName name="sheet11_58" localSheetId="11">'2-分类汇总'!$D$11</definedName>
    <definedName name="sheet11_59" localSheetId="11">'2-分类汇总'!$E$11</definedName>
    <definedName name="sheet11_6" localSheetId="11">'2-分类汇总'!$D$28</definedName>
    <definedName name="sheet11_60" localSheetId="11">'2-分类汇总'!$F$11</definedName>
    <definedName name="sheet11_61" localSheetId="11">'2-分类汇总'!$G$11</definedName>
    <definedName name="sheet11_62" localSheetId="11">'2-分类汇总'!$C$12</definedName>
    <definedName name="sheet11_63" localSheetId="11">'2-分类汇总'!$D$12</definedName>
    <definedName name="sheet11_64" localSheetId="11">'2-分类汇总'!$E$12</definedName>
    <definedName name="sheet11_65" localSheetId="11">'2-分类汇总'!$F$12</definedName>
    <definedName name="sheet11_66" localSheetId="11">'2-分类汇总'!$G$12</definedName>
    <definedName name="sheet11_67" localSheetId="11">'2-分类汇总'!$C$13</definedName>
    <definedName name="sheet11_68" localSheetId="11">'2-分类汇总'!$D$13</definedName>
    <definedName name="sheet11_69" localSheetId="11">'2-分类汇总'!$E$13</definedName>
    <definedName name="sheet11_7" localSheetId="11">'2-分类汇总'!$C$39</definedName>
    <definedName name="sheet11_70" localSheetId="11">'2-分类汇总'!$F$13</definedName>
    <definedName name="sheet11_71" localSheetId="11">'2-分类汇总'!$G$13</definedName>
    <definedName name="sheet11_72" localSheetId="11">'2-分类汇总'!$C$14</definedName>
    <definedName name="sheet11_73" localSheetId="11">'2-分类汇总'!$D$14</definedName>
    <definedName name="sheet11_74" localSheetId="11">'2-分类汇总'!$E$14</definedName>
    <definedName name="sheet11_75" localSheetId="11">'2-分类汇总'!$F$14</definedName>
    <definedName name="sheet11_76" localSheetId="11">'2-分类汇总'!$G$14</definedName>
    <definedName name="sheet11_77" localSheetId="11">'2-分类汇总'!$C$15</definedName>
    <definedName name="sheet11_78" localSheetId="11">'2-分类汇总'!$D$15</definedName>
    <definedName name="sheet11_79" localSheetId="11">'2-分类汇总'!$E$15</definedName>
    <definedName name="sheet11_8" localSheetId="11">'2-分类汇总'!$D$39</definedName>
    <definedName name="sheet11_80" localSheetId="11">'2-分类汇总'!$F$15</definedName>
    <definedName name="sheet11_81" localSheetId="11">'2-分类汇总'!$G$15</definedName>
    <definedName name="sheet11_82" localSheetId="11">'2-分类汇总'!$C$16</definedName>
    <definedName name="sheet11_83" localSheetId="11">'2-分类汇总'!$D$16</definedName>
    <definedName name="sheet11_84" localSheetId="11">'2-分类汇总'!$E$16</definedName>
    <definedName name="sheet11_85" localSheetId="11">'2-分类汇总'!$F$16</definedName>
    <definedName name="sheet11_86" localSheetId="11">'2-分类汇总'!$G$16</definedName>
    <definedName name="sheet11_87" localSheetId="11">'2-分类汇总'!$C$17</definedName>
    <definedName name="sheet11_88" localSheetId="11">'2-分类汇总'!$D$17</definedName>
    <definedName name="sheet11_89" localSheetId="11">'2-分类汇总'!$E$17</definedName>
    <definedName name="sheet11_9" localSheetId="11">'2-分类汇总'!$C$40</definedName>
    <definedName name="sheet11_90" localSheetId="11">'2-分类汇总'!$F$17</definedName>
    <definedName name="sheet11_91" localSheetId="11">'2-分类汇总'!$G$17</definedName>
    <definedName name="sheet11_92" localSheetId="11">'2-分类汇总'!$C$18</definedName>
    <definedName name="sheet11_93" localSheetId="11">'2-分类汇总'!$D$18</definedName>
    <definedName name="sheet11_94" localSheetId="11">'2-分类汇总'!$E$18</definedName>
    <definedName name="sheet11_95" localSheetId="11">'2-分类汇总'!$F$18</definedName>
    <definedName name="sheet11_96" localSheetId="11">'2-分类汇总'!$G$18</definedName>
    <definedName name="sheet11_97" localSheetId="11">'2-分类汇总'!$C$19</definedName>
    <definedName name="sheet11_98" localSheetId="11">'2-分类汇总'!$D$19</definedName>
    <definedName name="sheet11_99" localSheetId="11">'2-分类汇总'!$E$19</definedName>
    <definedName name="sheet11000">报告说明用表!$I$108</definedName>
    <definedName name="sheet11001">报告说明用表!$I$109</definedName>
    <definedName name="sheet11002">报告说明用表!$I$110</definedName>
    <definedName name="sheet11003">报告说明用表!$I$111</definedName>
    <definedName name="sheet11004">报告说明用表!$I$112</definedName>
    <definedName name="sheet11005">报告说明用表!#REF!</definedName>
    <definedName name="sheet11006">报告说明用表!#REF!</definedName>
    <definedName name="sheet11007">报告说明用表!#REF!</definedName>
    <definedName name="sheet11008">报告说明用表!#REF!</definedName>
    <definedName name="sheet11009">报告说明用表!#REF!</definedName>
    <definedName name="sheet11010">报告说明用表!$I$118</definedName>
    <definedName name="sheet11011">报告说明用表!$I$119</definedName>
    <definedName name="sheet11111">报告说明用表!$C$9</definedName>
    <definedName name="sheet11112">报告说明用表!$B$258</definedName>
    <definedName name="sheet11113">报告说明用表!$F$328</definedName>
    <definedName name="sheet11114">报告说明用表!$H$52</definedName>
    <definedName name="sheet12_1" localSheetId="12">'3-流动汇总'!$C$23</definedName>
    <definedName name="sheet12_10" localSheetId="12">'3-流动汇总'!$D$10</definedName>
    <definedName name="sheet12_11" localSheetId="12">'3-流动汇总'!$C$11</definedName>
    <definedName name="sheet12_12" localSheetId="12">'3-流动汇总'!$D$11</definedName>
    <definedName name="sheet12_13" localSheetId="12">'3-流动汇总'!$C$12</definedName>
    <definedName name="sheet12_14" localSheetId="12">'3-流动汇总'!$D$12</definedName>
    <definedName name="sheet12_15" localSheetId="12">'3-流动汇总'!$C$13</definedName>
    <definedName name="sheet12_16" localSheetId="12">'3-流动汇总'!$D$13</definedName>
    <definedName name="sheet12_17" localSheetId="12">'3-流动汇总'!$C$14</definedName>
    <definedName name="sheet12_18" localSheetId="12">'3-流动汇总'!$D$14</definedName>
    <definedName name="sheet12_19" localSheetId="12">'3-流动汇总'!$C$15</definedName>
    <definedName name="sheet12_2" localSheetId="12">'3-流动汇总'!$D$23</definedName>
    <definedName name="sheet12_20" localSheetId="12">'3-流动汇总'!$D$15</definedName>
    <definedName name="sheet12_21" localSheetId="12">'3-流动汇总'!$C$16</definedName>
    <definedName name="sheet12_22" localSheetId="12">'3-流动汇总'!$D$16</definedName>
    <definedName name="sheet12_23" localSheetId="12">'3-流动汇总'!$C$17</definedName>
    <definedName name="sheet12_24" localSheetId="12">'3-流动汇总'!$D$17</definedName>
    <definedName name="sheet12_25" localSheetId="12">'3-流动汇总'!$C$18</definedName>
    <definedName name="sheet12_26" localSheetId="12">'3-流动汇总'!$D$18</definedName>
    <definedName name="sheet12_27" localSheetId="12">'3-流动汇总'!$C$19</definedName>
    <definedName name="sheet12_28" localSheetId="12">'3-流动汇总'!$D$19</definedName>
    <definedName name="sheet12_29" localSheetId="12">'3-流动汇总'!$A$3</definedName>
    <definedName name="sheet12_3" localSheetId="12">'3-流动汇总'!$C$7</definedName>
    <definedName name="sheet12_30" localSheetId="12">'3-流动汇总'!$A$5</definedName>
    <definedName name="sheet12_31" localSheetId="12">'3-流动汇总'!$E$7</definedName>
    <definedName name="sheet12_32" localSheetId="12">'3-流动汇总'!$F$7</definedName>
    <definedName name="sheet12_33" localSheetId="12">'3-流动汇总'!$E$8</definedName>
    <definedName name="sheet12_34" localSheetId="12">'3-流动汇总'!$F$8</definedName>
    <definedName name="sheet12_35" localSheetId="12">'3-流动汇总'!$E$9</definedName>
    <definedName name="sheet12_36" localSheetId="12">'3-流动汇总'!$F$9</definedName>
    <definedName name="sheet12_37" localSheetId="12">'3-流动汇总'!$E$10</definedName>
    <definedName name="sheet12_38" localSheetId="12">'3-流动汇总'!$F$10</definedName>
    <definedName name="sheet12_39" localSheetId="12">'3-流动汇总'!$E$11</definedName>
    <definedName name="sheet12_4" localSheetId="12">'3-流动汇总'!$D$7</definedName>
    <definedName name="sheet12_40" localSheetId="12">'3-流动汇总'!$F$11</definedName>
    <definedName name="sheet12_41" localSheetId="12">'3-流动汇总'!$E$12</definedName>
    <definedName name="sheet12_42" localSheetId="12">'3-流动汇总'!$F$12</definedName>
    <definedName name="sheet12_43" localSheetId="12">'3-流动汇总'!$E$13</definedName>
    <definedName name="sheet12_44" localSheetId="12">'3-流动汇总'!$F$13</definedName>
    <definedName name="sheet12_45" localSheetId="12">'3-流动汇总'!$E$14</definedName>
    <definedName name="sheet12_46" localSheetId="12">'3-流动汇总'!$F$14</definedName>
    <definedName name="sheet12_47" localSheetId="12">'3-流动汇总'!$E$15</definedName>
    <definedName name="sheet12_48" localSheetId="12">'3-流动汇总'!$F$15</definedName>
    <definedName name="sheet12_49" localSheetId="12">'3-流动汇总'!$E$16</definedName>
    <definedName name="sheet12_5" localSheetId="12">'3-流动汇总'!$C$8</definedName>
    <definedName name="sheet12_50" localSheetId="12">'3-流动汇总'!$F$16</definedName>
    <definedName name="sheet12_51" localSheetId="12">'3-流动汇总'!$E$17</definedName>
    <definedName name="sheet12_52" localSheetId="12">'3-流动汇总'!$F$17</definedName>
    <definedName name="sheet12_53" localSheetId="12">'3-流动汇总'!$E$18</definedName>
    <definedName name="sheet12_54" localSheetId="12">'3-流动汇总'!$F$18</definedName>
    <definedName name="sheet12_55" localSheetId="12">'3-流动汇总'!$E$19</definedName>
    <definedName name="sheet12_56" localSheetId="12">'3-流动汇总'!$F$19</definedName>
    <definedName name="sheet12_57" localSheetId="12">'3-流动汇总'!$C$22</definedName>
    <definedName name="sheet12_58" localSheetId="12">'3-流动汇总'!$D$22</definedName>
    <definedName name="sheet12_59" localSheetId="12">'3-流动汇总'!$E$23</definedName>
    <definedName name="sheet12_6" localSheetId="12">'3-流动汇总'!$D$8</definedName>
    <definedName name="sheet12_60" localSheetId="12">'3-流动汇总'!$F$23</definedName>
    <definedName name="sheet12_61" localSheetId="12">'3-流动汇总'!$E$24</definedName>
    <definedName name="sheet12_7" localSheetId="12">'3-流动汇总'!$C$9</definedName>
    <definedName name="sheet12_8" localSheetId="12">'3-流动汇总'!$D$9</definedName>
    <definedName name="sheet12_9" localSheetId="12">'3-流动汇总'!$C$10</definedName>
    <definedName name="sheet13_1" localSheetId="13">'表3-1货币汇总表'!$C$27</definedName>
    <definedName name="sheet13_10" localSheetId="13">'表3-1货币汇总表'!$D$8</definedName>
    <definedName name="sheet13_11" localSheetId="13">'表3-1货币汇总表'!$E$8</definedName>
    <definedName name="sheet13_12" localSheetId="13">'表3-1货币汇总表'!$F$8</definedName>
    <definedName name="sheet13_13" localSheetId="13">'表3-1货币汇总表'!$C$9</definedName>
    <definedName name="sheet13_14" localSheetId="13">'表3-1货币汇总表'!$D$9</definedName>
    <definedName name="sheet13_15" localSheetId="13">'表3-1货币汇总表'!$E$9</definedName>
    <definedName name="sheet13_16" localSheetId="13">'表3-1货币汇总表'!$F$9</definedName>
    <definedName name="sheet13_17" localSheetId="13">'表3-1货币汇总表'!$C$26</definedName>
    <definedName name="sheet13_18" localSheetId="13">'表3-1货币汇总表'!$D$26</definedName>
    <definedName name="sheet13_19" localSheetId="13">'表3-1货币汇总表'!$E$27</definedName>
    <definedName name="sheet13_2" localSheetId="13">'表3-1货币汇总表'!$D$27</definedName>
    <definedName name="sheet13_20" localSheetId="13">'表3-1货币汇总表'!$F$27</definedName>
    <definedName name="sheet13_21" localSheetId="13">'表3-1货币汇总表'!$E$28</definedName>
    <definedName name="sheet13_3" localSheetId="13">'表3-1货币汇总表'!$A$3</definedName>
    <definedName name="sheet13_4" localSheetId="13">'表3-1货币汇总表'!$A$5</definedName>
    <definedName name="sheet13_5" localSheetId="13">'表3-1货币汇总表'!$C$7</definedName>
    <definedName name="sheet13_6" localSheetId="13">'表3-1货币汇总表'!$D$7</definedName>
    <definedName name="sheet13_7" localSheetId="13">'表3-1货币汇总表'!$E$7</definedName>
    <definedName name="sheet13_8" localSheetId="13">'表3-1货币汇总表'!$F$7</definedName>
    <definedName name="sheet13_9" localSheetId="13">'表3-1货币汇总表'!$C$8</definedName>
    <definedName name="sheet14_1" localSheetId="14">'3-1-1现金'!$F$22</definedName>
    <definedName name="sheet14_10" localSheetId="14">'3-1-1现金'!$G$23</definedName>
    <definedName name="sheet14_11" localSheetId="14">'3-1-1现金'!$A$24</definedName>
    <definedName name="sheet14_13" localSheetId="14">'3-1-1现金'!$D$22</definedName>
    <definedName name="sheet14_15" localSheetId="14">'3-1-1现金'!$H$22</definedName>
    <definedName name="sheet14_2" localSheetId="14">'3-1-1现金'!$G$22</definedName>
    <definedName name="sheet14_3" localSheetId="14">'3-1-1现金'!$A$3</definedName>
    <definedName name="sheet14_4" localSheetId="14">'3-1-1现金'!$A$5</definedName>
    <definedName name="sheet14_7" localSheetId="14">'3-1-1现金'!$F$21</definedName>
    <definedName name="sheet14_8" localSheetId="14">'3-1-1现金'!$G$21</definedName>
    <definedName name="sheet14_9" localSheetId="14">'3-1-1现金'!$A$23</definedName>
    <definedName name="sheet15_1" localSheetId="15">'3-1-2银行存款'!$G$27</definedName>
    <definedName name="sheet15_10" localSheetId="15">'3-1-2银行存款'!$H$28</definedName>
    <definedName name="sheet15_11" localSheetId="15">'3-1-2银行存款'!$A$29</definedName>
    <definedName name="sheet15_13" localSheetId="15">'3-1-2银行存款'!$E$27</definedName>
    <definedName name="sheet15_15" localSheetId="15">'3-1-2银行存款'!$I$27</definedName>
    <definedName name="sheet15_2" localSheetId="15">'3-1-2银行存款'!$H$27</definedName>
    <definedName name="sheet15_3" localSheetId="15">'3-1-2银行存款'!$A$3</definedName>
    <definedName name="sheet15_4" localSheetId="15">'3-1-2银行存款'!$A$5</definedName>
    <definedName name="sheet15_7" localSheetId="15">'3-1-2银行存款'!$G$26</definedName>
    <definedName name="sheet15_8" localSheetId="15">'3-1-2银行存款'!$H$26</definedName>
    <definedName name="sheet15_9" localSheetId="15">'3-1-2银行存款'!$A$28</definedName>
    <definedName name="sheet16_1" localSheetId="16">'3-1-3其他货币资金'!$G$27</definedName>
    <definedName name="sheet16_10" localSheetId="16">'3-1-3其他货币资金'!$H$28</definedName>
    <definedName name="sheet16_11" localSheetId="16">'3-1-3其他货币资金'!$A$29</definedName>
    <definedName name="sheet16_13" localSheetId="16">'3-1-3其他货币资金'!$E$27</definedName>
    <definedName name="sheet16_15" localSheetId="16">'3-1-3其他货币资金'!$I$27</definedName>
    <definedName name="sheet16_2" localSheetId="16">'3-1-3其他货币资金'!$H$27</definedName>
    <definedName name="sheet16_3" localSheetId="16">'3-1-3其他货币资金'!$A$3</definedName>
    <definedName name="sheet16_4" localSheetId="16">'3-1-3其他货币资金'!$A$5</definedName>
    <definedName name="sheet16_7" localSheetId="16">'3-1-3其他货币资金'!$G$26</definedName>
    <definedName name="sheet16_8" localSheetId="16">'3-1-3其他货币资金'!$H$26</definedName>
    <definedName name="sheet16_9" localSheetId="16">'3-1-3其他货币资金'!$A$28</definedName>
    <definedName name="sheet17_1" localSheetId="17">'3-2交易性金融资产汇总'!$C$27</definedName>
    <definedName name="sheet17_10" localSheetId="17">'3-2交易性金融资产汇总'!$D$8</definedName>
    <definedName name="sheet17_11" localSheetId="17">'3-2交易性金融资产汇总'!$E$8</definedName>
    <definedName name="sheet17_12" localSheetId="17">'3-2交易性金融资产汇总'!$F$8</definedName>
    <definedName name="sheet17_13" localSheetId="17">'3-2交易性金融资产汇总'!$C$9</definedName>
    <definedName name="sheet17_14" localSheetId="17">'3-2交易性金融资产汇总'!$D$9</definedName>
    <definedName name="sheet17_15" localSheetId="17">'3-2交易性金融资产汇总'!$E$9</definedName>
    <definedName name="sheet17_16" localSheetId="17">'3-2交易性金融资产汇总'!$F$9</definedName>
    <definedName name="sheet17_17" localSheetId="17">'3-2交易性金融资产汇总'!$C$10</definedName>
    <definedName name="sheet17_18" localSheetId="17">'3-2交易性金融资产汇总'!$D$10</definedName>
    <definedName name="sheet17_19" localSheetId="17">'3-2交易性金融资产汇总'!$E$10</definedName>
    <definedName name="sheet17_2" localSheetId="17">'3-2交易性金融资产汇总'!$D$27</definedName>
    <definedName name="sheet17_20" localSheetId="17">'3-2交易性金融资产汇总'!$F$10</definedName>
    <definedName name="sheet17_21" localSheetId="17">'3-2交易性金融资产汇总'!$C$11</definedName>
    <definedName name="sheet17_22" localSheetId="17">'3-2交易性金融资产汇总'!$E$11</definedName>
    <definedName name="sheet17_23" localSheetId="17">'3-2交易性金融资产汇总'!$F$11</definedName>
    <definedName name="sheet17_24" localSheetId="17">'3-2交易性金融资产汇总'!$C$26</definedName>
    <definedName name="sheet17_25" localSheetId="17">'3-2交易性金融资产汇总'!$D$26</definedName>
    <definedName name="sheet17_26" localSheetId="17">'3-2交易性金融资产汇总'!$E$27</definedName>
    <definedName name="sheet17_27" localSheetId="17">'3-2交易性金融资产汇总'!$F$27</definedName>
    <definedName name="sheet17_28" localSheetId="17">'3-2交易性金融资产汇总'!$D$28</definedName>
    <definedName name="sheet17_3" localSheetId="17">'3-2交易性金融资产汇总'!$A$3</definedName>
    <definedName name="sheet17_4" localSheetId="17">'3-2交易性金融资产汇总'!$A$5</definedName>
    <definedName name="sheet17_5" localSheetId="17">'3-2交易性金融资产汇总'!$C$7</definedName>
    <definedName name="sheet17_6" localSheetId="17">'3-2交易性金融资产汇总'!$D$7</definedName>
    <definedName name="sheet17_7" localSheetId="17">'3-2交易性金融资产汇总'!$E$7</definedName>
    <definedName name="sheet17_8" localSheetId="17">'3-2交易性金融资产汇总'!$F$7</definedName>
    <definedName name="sheet17_9" localSheetId="17">'3-2交易性金融资产汇总'!$C$8</definedName>
    <definedName name="sheet18_1" localSheetId="18">'3-2-1交易性-股票'!$I$27</definedName>
    <definedName name="sheet18_11" localSheetId="18">'3-2-1交易性-股票'!$I$26</definedName>
    <definedName name="sheet18_12" localSheetId="18">'3-2-1交易性-股票'!$J$26</definedName>
    <definedName name="sheet18_13" localSheetId="18">'3-2-1交易性-股票'!$A$28</definedName>
    <definedName name="sheet18_14" localSheetId="18">'3-2-1交易性-股票'!$J$28</definedName>
    <definedName name="sheet18_15" localSheetId="18">'3-2-1交易性-股票'!$A$29</definedName>
    <definedName name="sheet18_17" localSheetId="18">'3-2-1交易性-股票'!$F$27</definedName>
    <definedName name="sheet18_19" localSheetId="18">'3-2-1交易性-股票'!$G$27</definedName>
    <definedName name="sheet18_2" localSheetId="18">'3-2-1交易性-股票'!$J$27</definedName>
    <definedName name="sheet18_21" localSheetId="18">'3-2-1交易性-股票'!$H$27</definedName>
    <definedName name="sheet18_23" localSheetId="18">'3-2-1交易性-股票'!$K$27</definedName>
    <definedName name="sheet18_3" localSheetId="18">'3-2-1交易性-股票'!$A$3</definedName>
    <definedName name="sheet18_4" localSheetId="18">'3-2-1交易性-股票'!$A$5</definedName>
    <definedName name="sheet19_1" localSheetId="19">'3-2-2交易性-债券'!$I$27</definedName>
    <definedName name="sheet19_11" localSheetId="19">'3-2-2交易性-债券'!$G$27</definedName>
    <definedName name="sheet19_13" localSheetId="19">'3-2-2交易性-债券'!$H$27</definedName>
    <definedName name="sheet19_15" localSheetId="19">'3-2-2交易性-债券'!$K$27</definedName>
    <definedName name="sheet19_2" localSheetId="19">'3-2-2交易性-债券'!$J$27</definedName>
    <definedName name="sheet19_3" localSheetId="19">'3-2-2交易性-债券'!$A$3</definedName>
    <definedName name="sheet19_4" localSheetId="19">'3-2-2交易性-债券'!$A$5</definedName>
    <definedName name="sheet19_7" localSheetId="19">'3-2-2交易性-债券'!$I$26</definedName>
    <definedName name="sheet19_8" localSheetId="19">'3-2-2交易性-债券'!$J$26</definedName>
    <definedName name="sheet19_9" localSheetId="19">'3-2-2交易性-债券'!$J$28</definedName>
    <definedName name="sheet2_1" localSheetId="1">资产基础法贴数用表!$A$3</definedName>
    <definedName name="sheet2_10" localSheetId="1">资产基础法贴数用表!$A$11</definedName>
    <definedName name="sheet2_11" localSheetId="1">资产基础法贴数用表!$B$12</definedName>
    <definedName name="sheet2_12" localSheetId="1">资产基础法贴数用表!$A$12</definedName>
    <definedName name="sheet2_13" localSheetId="1">资产基础法贴数用表!$B$13</definedName>
    <definedName name="sheet2_14" localSheetId="1">资产基础法贴数用表!$A$13</definedName>
    <definedName name="sheet2_15" localSheetId="1">资产基础法贴数用表!$B$14</definedName>
    <definedName name="sheet2_16" localSheetId="1">资产基础法贴数用表!$A$14</definedName>
    <definedName name="sheet2_17" localSheetId="1">资产基础法贴数用表!$B$15</definedName>
    <definedName name="sheet2_18" localSheetId="1">资产基础法贴数用表!$A$15</definedName>
    <definedName name="sheet2_19" localSheetId="1">资产基础法贴数用表!$B$16</definedName>
    <definedName name="sheet2_2" localSheetId="1">资产基础法贴数用表!$A$6</definedName>
    <definedName name="sheet2_20" localSheetId="1">资产基础法贴数用表!$A$16</definedName>
    <definedName name="sheet2_21" localSheetId="1">资产基础法贴数用表!$B$17</definedName>
    <definedName name="sheet2_22" localSheetId="1">资产基础法贴数用表!$A$17</definedName>
    <definedName name="sheet2_23" localSheetId="1">资产基础法贴数用表!$B$18</definedName>
    <definedName name="sheet2_24" localSheetId="1">资产基础法贴数用表!$A$18</definedName>
    <definedName name="sheet2_25" localSheetId="1">资产基础法贴数用表!$B$19</definedName>
    <definedName name="sheet2_26" localSheetId="1">资产基础法贴数用表!$A$19</definedName>
    <definedName name="sheet2_27" localSheetId="1">资产基础法贴数用表!$B$20</definedName>
    <definedName name="sheet2_28" localSheetId="1">资产基础法贴数用表!$A$20</definedName>
    <definedName name="sheet2_29" localSheetId="1">资产基础法贴数用表!$B$21</definedName>
    <definedName name="sheet2_3" localSheetId="1">资产基础法贴数用表!$B$8</definedName>
    <definedName name="sheet2_30" localSheetId="1">资产基础法贴数用表!$A$21</definedName>
    <definedName name="sheet2_31" localSheetId="1">资产基础法贴数用表!$B$22</definedName>
    <definedName name="sheet2_32" localSheetId="1">资产基础法贴数用表!$A$22</definedName>
    <definedName name="sheet2_33" localSheetId="1">资产基础法贴数用表!$B$23</definedName>
    <definedName name="sheet2_34" localSheetId="1">资产基础法贴数用表!$A$23</definedName>
    <definedName name="sheet2_35" localSheetId="1">资产基础法贴数用表!$B$24</definedName>
    <definedName name="sheet2_36" localSheetId="1">资产基础法贴数用表!$A$24</definedName>
    <definedName name="sheet2_37" localSheetId="1">资产基础法贴数用表!$B$25</definedName>
    <definedName name="sheet2_38" localSheetId="1">资产基础法贴数用表!$A$25</definedName>
    <definedName name="sheet2_39" localSheetId="1">资产基础法贴数用表!$B$26</definedName>
    <definedName name="sheet2_4" localSheetId="1">资产基础法贴数用表!$A$8</definedName>
    <definedName name="sheet2_40" localSheetId="1">资产基础法贴数用表!$A$26</definedName>
    <definedName name="sheet2_41" localSheetId="1">资产基础法贴数用表!$B$27</definedName>
    <definedName name="sheet2_42" localSheetId="1">资产基础法贴数用表!$A$27</definedName>
    <definedName name="sheet2_5" localSheetId="1">资产基础法贴数用表!$B$9</definedName>
    <definedName name="sheet2_6" localSheetId="1">资产基础法贴数用表!$A$9</definedName>
    <definedName name="sheet2_7" localSheetId="1">资产基础法贴数用表!$B$10</definedName>
    <definedName name="sheet2_8" localSheetId="1">资产基础法贴数用表!$A$10</definedName>
    <definedName name="sheet2_9" localSheetId="1">资产基础法贴数用表!$B$11</definedName>
    <definedName name="sheet20_1" localSheetId="20">'3-2-3交易性-基金'!$I$27</definedName>
    <definedName name="sheet20_10" localSheetId="20">'3-2-3交易性-基金'!$J$28</definedName>
    <definedName name="sheet20_11" localSheetId="20">'3-2-3交易性-基金'!$A$29</definedName>
    <definedName name="sheet20_13" localSheetId="20">'3-2-3交易性-基金'!$G$27</definedName>
    <definedName name="sheet20_15" localSheetId="20">'3-2-3交易性-基金'!$H$27</definedName>
    <definedName name="sheet20_17" localSheetId="20">'3-2-3交易性-基金'!$K$27</definedName>
    <definedName name="sheet20_2" localSheetId="20">'3-2-3交易性-基金'!$J$27</definedName>
    <definedName name="sheet20_3" localSheetId="20">'3-2-3交易性-基金'!$A$3</definedName>
    <definedName name="sheet20_4" localSheetId="20">'3-2-3交易性-基金'!$A$5</definedName>
    <definedName name="sheet20_7" localSheetId="20">'3-2-3交易性-基金'!$I$26</definedName>
    <definedName name="sheet20_8" localSheetId="20">'3-2-3交易性-基金'!$J$26</definedName>
    <definedName name="sheet20_9" localSheetId="20">'3-2-3交易性-基金'!$A$28</definedName>
    <definedName name="sheet21_1" localSheetId="22">'3-2-4交易性-其他'!$I$27</definedName>
    <definedName name="sheet21_10" localSheetId="22">'3-2-4交易性-其他'!$J$28</definedName>
    <definedName name="sheet21_11" localSheetId="22">'3-2-4交易性-其他'!$A$29</definedName>
    <definedName name="sheet21_13" localSheetId="22">'3-2-4交易性-其他'!$G$27</definedName>
    <definedName name="sheet21_15" localSheetId="22">'3-2-4交易性-其他'!$H$27</definedName>
    <definedName name="sheet21_17" localSheetId="22">'3-2-4交易性-其他'!$K$27</definedName>
    <definedName name="sheet21_2" localSheetId="22">'3-2-4交易性-其他'!$J$27</definedName>
    <definedName name="sheet21_3" localSheetId="22">'3-2-4交易性-其他'!$A$3</definedName>
    <definedName name="sheet21_4" localSheetId="22">'3-2-4交易性-其他'!$A$5</definedName>
    <definedName name="sheet21_7" localSheetId="22">'3-2-4交易性-其他'!$I$26</definedName>
    <definedName name="sheet21_8" localSheetId="22">'3-2-4交易性-其他'!$J$26</definedName>
    <definedName name="sheet21_9" localSheetId="22">'3-2-4交易性-其他'!$A$28</definedName>
    <definedName name="sheet22_1" localSheetId="21">'3-3衍生金融资产'!$I$27</definedName>
    <definedName name="sheet22_10" localSheetId="21">'3-3衍生金融资产'!$J$28</definedName>
    <definedName name="sheet22_11" localSheetId="21">'3-3衍生金融资产'!$A$29</definedName>
    <definedName name="sheet22_13" localSheetId="21">'3-3衍生金融资产'!$G$27</definedName>
    <definedName name="sheet22_15" localSheetId="21">'3-3衍生金融资产'!$H$27</definedName>
    <definedName name="sheet22_17" localSheetId="21">'3-3衍生金融资产'!$K$27</definedName>
    <definedName name="sheet22_2" localSheetId="21">'3-3衍生金融资产'!$J$27</definedName>
    <definedName name="sheet22_3" localSheetId="21">'3-3衍生金融资产'!$A$3</definedName>
    <definedName name="sheet22_4" localSheetId="21">'3-3衍生金融资产'!$A$5</definedName>
    <definedName name="sheet22_7" localSheetId="21">'3-3衍生金融资产'!$I$26</definedName>
    <definedName name="sheet22_8" localSheetId="21">'3-3衍生金融资产'!$J$26</definedName>
    <definedName name="sheet22_9" localSheetId="21">'3-3衍生金融资产'!$A$28</definedName>
    <definedName name="sheet23_1" localSheetId="23">'3-4应收票据'!$A$2</definedName>
    <definedName name="sheet23_10" localSheetId="23">'3-4应收票据'!$A$5</definedName>
    <definedName name="sheet23_12" localSheetId="23">'3-4应收票据'!$F$25</definedName>
    <definedName name="sheet23_14" localSheetId="23">'3-4应收票据'!$G$25</definedName>
    <definedName name="sheet23_15" localSheetId="23">'3-4应收票据'!$G$26</definedName>
    <definedName name="sheet23_17" localSheetId="23">'3-4应收票据'!$H$25</definedName>
    <definedName name="sheet23_18" localSheetId="23">'3-4应收票据'!$A$29</definedName>
    <definedName name="sheet23_19" localSheetId="23">'3-4应收票据'!$H$29</definedName>
    <definedName name="sheet23_2" localSheetId="23">'3-4应收票据'!$J$2</definedName>
    <definedName name="sheet23_20" localSheetId="23">'3-4应收票据'!$A$30</definedName>
    <definedName name="sheet23_22" localSheetId="23">'3-4应收票据'!$E$28</definedName>
    <definedName name="sheet23_23" localSheetId="23">'3-4应收票据'!$G$28</definedName>
    <definedName name="sheet23_25" localSheetId="23">'3-4应收票据'!$I$28</definedName>
    <definedName name="sheet23_3" localSheetId="23">'3-4应收票据'!$F$26</definedName>
    <definedName name="sheet23_4" localSheetId="23">'3-4应收票据'!$H$26</definedName>
    <definedName name="sheet23_5" localSheetId="23">'3-4应收票据'!$F$27</definedName>
    <definedName name="sheet23_6" localSheetId="23">'3-4应收票据'!$H$27</definedName>
    <definedName name="sheet23_7" localSheetId="23">'3-4应收票据'!$F$28</definedName>
    <definedName name="sheet23_8" localSheetId="23">'3-4应收票据'!$H$28</definedName>
    <definedName name="sheet23_9" localSheetId="23">'3-4应收票据'!$A$3</definedName>
    <definedName name="sheet24_1" localSheetId="24">'3-5应收账款'!$A$2</definedName>
    <definedName name="sheet24_10" localSheetId="24">'3-5应收账款'!$J$28</definedName>
    <definedName name="sheet24_11" localSheetId="24">'3-5应收账款'!$A$3</definedName>
    <definedName name="sheet24_12" localSheetId="24">'3-5应收账款'!$A$5</definedName>
    <definedName name="sheet24_14" localSheetId="24">'3-5应收账款'!$H$24</definedName>
    <definedName name="sheet24_16" localSheetId="24">'3-5应收账款'!$I$24</definedName>
    <definedName name="sheet24_17" localSheetId="24">'3-5应收账款'!$I$25</definedName>
    <definedName name="sheet24_19" localSheetId="24">'3-5应收账款'!$J$24</definedName>
    <definedName name="sheet24_2" localSheetId="24">'3-5应收账款'!$L$2</definedName>
    <definedName name="sheet24_20" localSheetId="24">'3-5应收账款'!$A$29</definedName>
    <definedName name="sheet24_21" localSheetId="24">'3-5应收账款'!$J$29</definedName>
    <definedName name="sheet24_22" localSheetId="24">'3-5应收账款'!$A$30</definedName>
    <definedName name="sheet24_24" localSheetId="24">'3-5应收账款'!$E$28</definedName>
    <definedName name="sheet24_26" localSheetId="24">'3-5应收账款'!$G$28</definedName>
    <definedName name="sheet24_27" localSheetId="24">'3-5应收账款'!$I$28</definedName>
    <definedName name="sheet24_29" localSheetId="24">'3-5应收账款'!$K$28</definedName>
    <definedName name="sheet24_3" localSheetId="24">'3-5应收账款'!$H$25</definedName>
    <definedName name="sheet24_4" localSheetId="24">'3-5应收账款'!$J$25</definedName>
    <definedName name="sheet24_5" localSheetId="24">'3-5应收账款'!$H$26</definedName>
    <definedName name="sheet24_6" localSheetId="24">'3-5应收账款'!$J$26</definedName>
    <definedName name="sheet24_7" localSheetId="24">'3-5应收账款'!$H$27</definedName>
    <definedName name="sheet24_8" localSheetId="24">'3-5应收账款'!$J$27</definedName>
    <definedName name="sheet24_9" localSheetId="24">'3-5应收账款'!$H$28</definedName>
    <definedName name="sheet25_1" localSheetId="25">'3-6应收账款融资'!$A$2</definedName>
    <definedName name="sheet25_10" localSheetId="25">'3-6应收账款融资'!$I$29</definedName>
    <definedName name="sheet25_11" localSheetId="25">'3-6应收账款融资'!$K$29</definedName>
    <definedName name="sheet25_12" localSheetId="25">'3-6应收账款融资'!$A$3</definedName>
    <definedName name="sheet25_13" localSheetId="25">'3-6应收账款融资'!$A$5</definedName>
    <definedName name="sheet25_15" localSheetId="25">'3-6应收账款融资'!$I$26</definedName>
    <definedName name="sheet25_17" localSheetId="25">'3-6应收账款融资'!$J$26</definedName>
    <definedName name="sheet25_18" localSheetId="25">'3-6应收账款融资'!$J$27</definedName>
    <definedName name="sheet25_2" localSheetId="25">'3-6应收账款融资'!$M$2</definedName>
    <definedName name="sheet25_20" localSheetId="25">'3-6应收账款融资'!$K$26</definedName>
    <definedName name="sheet25_21" localSheetId="25">'3-6应收账款融资'!$J$28</definedName>
    <definedName name="sheet25_22" localSheetId="25">'3-6应收账款融资'!$J$29</definedName>
    <definedName name="sheet25_23" localSheetId="25">'3-6应收账款融资'!$A$30</definedName>
    <definedName name="sheet25_24" localSheetId="25">'3-6应收账款融资'!$K$30</definedName>
    <definedName name="sheet25_25" localSheetId="25">'3-6应收账款融资'!$A$31</definedName>
    <definedName name="sheet25_27" localSheetId="25">'3-6应收账款融资'!$G$29</definedName>
    <definedName name="sheet25_29" localSheetId="25">'3-6应收账款融资'!$H$29</definedName>
    <definedName name="sheet25_3" localSheetId="25">'3-6应收账款融资'!$A$27</definedName>
    <definedName name="sheet25_31" localSheetId="25">'3-6应收账款融资'!$L$29</definedName>
    <definedName name="sheet25_4" localSheetId="25">'3-6应收账款融资'!$I$27</definedName>
    <definedName name="sheet25_5" localSheetId="25">'3-6应收账款融资'!$K$27</definedName>
    <definedName name="sheet25_6" localSheetId="25">'3-6应收账款融资'!$A$28</definedName>
    <definedName name="sheet25_7" localSheetId="25">'3-6应收账款融资'!$I$28</definedName>
    <definedName name="sheet25_8" localSheetId="25">'3-6应收账款融资'!$K$28</definedName>
    <definedName name="sheet25_9" localSheetId="25">'3-6应收账款融资'!$A$29</definedName>
    <definedName name="sheet26_1" localSheetId="26">'3-7预付款项'!$A$2</definedName>
    <definedName name="sheet26_10" localSheetId="26">'3-7预付款项'!$A$5</definedName>
    <definedName name="sheet26_12" localSheetId="26">'3-7预付款项'!$I$26</definedName>
    <definedName name="sheet26_14" localSheetId="26">'3-7预付款项'!$J$26</definedName>
    <definedName name="sheet26_15" localSheetId="26">'3-7预付款项'!$J$27</definedName>
    <definedName name="sheet26_17" localSheetId="26">'3-7预付款项'!$K$26</definedName>
    <definedName name="sheet26_18" localSheetId="26">'3-7预付款项'!$A$30</definedName>
    <definedName name="sheet26_19" localSheetId="26">'3-7预付款项'!$K$30</definedName>
    <definedName name="sheet26_2" localSheetId="26">'3-7预付款项'!$M$2</definedName>
    <definedName name="sheet26_20" localSheetId="26">'3-7预付款项'!$A$31</definedName>
    <definedName name="sheet26_22" localSheetId="26">'3-7预付款项'!$E$29</definedName>
    <definedName name="sheet26_24" localSheetId="26">'3-7预付款项'!$G$29</definedName>
    <definedName name="sheet26_25" localSheetId="26">'3-7预付款项'!$J$29</definedName>
    <definedName name="sheet26_27" localSheetId="26">'3-7预付款项'!$L$29</definedName>
    <definedName name="sheet26_3" localSheetId="26">'3-7预付款项'!$I$27</definedName>
    <definedName name="sheet26_4" localSheetId="26">'3-7预付款项'!$K$27</definedName>
    <definedName name="sheet26_5" localSheetId="26">'3-7预付款项'!$I$28</definedName>
    <definedName name="sheet26_6" localSheetId="26">'3-7预付款项'!$K$28</definedName>
    <definedName name="sheet26_7" localSheetId="26">'3-7预付款项'!$I$29</definedName>
    <definedName name="sheet26_8" localSheetId="26">'3-7预付款项'!$K$29</definedName>
    <definedName name="sheet26_9" localSheetId="26">'3-7预付款项'!$A$3</definedName>
    <definedName name="sheet27_1" localSheetId="27">'3-8其他应收款'!$A$2</definedName>
    <definedName name="sheet27_10" localSheetId="27">'3-8其他应收款'!$J$28</definedName>
    <definedName name="sheet27_11" localSheetId="27">'3-8其他应收款'!$A$3</definedName>
    <definedName name="sheet27_12" localSheetId="27">'3-8其他应收款'!$A$5</definedName>
    <definedName name="sheet27_14" localSheetId="27">'3-8其他应收款'!$H$24</definedName>
    <definedName name="sheet27_16" localSheetId="27">'3-8其他应收款'!$I$24</definedName>
    <definedName name="sheet27_17" localSheetId="27">'3-8其他应收款'!$I$25</definedName>
    <definedName name="sheet27_19" localSheetId="27">'3-8其他应收款'!$J$24</definedName>
    <definedName name="sheet27_2" localSheetId="27">'3-8其他应收款'!$L$2</definedName>
    <definedName name="sheet27_20" localSheetId="27">'3-8其他应收款'!$A$29</definedName>
    <definedName name="sheet27_21" localSheetId="27">'3-8其他应收款'!$J$29</definedName>
    <definedName name="sheet27_22" localSheetId="27">'3-8其他应收款'!$A$30</definedName>
    <definedName name="sheet27_24" localSheetId="27">'3-8其他应收款'!$E$28</definedName>
    <definedName name="sheet27_26" localSheetId="27">'3-8其他应收款'!$G$28</definedName>
    <definedName name="sheet27_27" localSheetId="27">'3-8其他应收款'!$I$28</definedName>
    <definedName name="sheet27_29" localSheetId="27">'3-8其他应收款'!$K$28</definedName>
    <definedName name="sheet27_3" localSheetId="27">'3-8其他应收款'!$H$25</definedName>
    <definedName name="sheet27_4" localSheetId="27">'3-8其他应收款'!$J$25</definedName>
    <definedName name="sheet27_5" localSheetId="27">'3-8其他应收款'!$H$26</definedName>
    <definedName name="sheet27_6" localSheetId="27">'3-8其他应收款'!$J$26</definedName>
    <definedName name="sheet27_7" localSheetId="27">'3-8其他应收款'!$H$27</definedName>
    <definedName name="sheet27_8" localSheetId="27">'3-8其他应收款'!$J$27</definedName>
    <definedName name="sheet27_9" localSheetId="27">'3-8其他应收款'!$H$28</definedName>
    <definedName name="sheet28_1" localSheetId="28">'3-9存货汇总'!$C$27</definedName>
    <definedName name="sheet28_10" localSheetId="28">'3-9存货汇总'!$C$8</definedName>
    <definedName name="sheet28_11" localSheetId="28">'3-9存货汇总'!$D$8</definedName>
    <definedName name="sheet28_12" localSheetId="28">'3-9存货汇总'!$E$8</definedName>
    <definedName name="sheet28_13" localSheetId="28">'3-9存货汇总'!$F$8</definedName>
    <definedName name="sheet28_14" localSheetId="28">'3-9存货汇总'!$G$8</definedName>
    <definedName name="sheet28_15" localSheetId="28">'3-9存货汇总'!$C$9</definedName>
    <definedName name="sheet28_16" localSheetId="28">'3-9存货汇总'!$D$9</definedName>
    <definedName name="sheet28_17" localSheetId="28">'3-9存货汇总'!$E$9</definedName>
    <definedName name="sheet28_18" localSheetId="28">'3-9存货汇总'!$F$9</definedName>
    <definedName name="sheet28_19" localSheetId="28">'3-9存货汇总'!$G$9</definedName>
    <definedName name="sheet28_2" localSheetId="28">'3-9存货汇总'!$E$27</definedName>
    <definedName name="sheet28_20" localSheetId="28">'3-9存货汇总'!$C$10</definedName>
    <definedName name="sheet28_21" localSheetId="28">'3-9存货汇总'!$D$10</definedName>
    <definedName name="sheet28_22" localSheetId="28">'3-9存货汇总'!$E$10</definedName>
    <definedName name="sheet28_23" localSheetId="28">'3-9存货汇总'!$F$10</definedName>
    <definedName name="sheet28_24" localSheetId="28">'3-9存货汇总'!$G$10</definedName>
    <definedName name="sheet28_25" localSheetId="28">'3-9存货汇总'!$C$11</definedName>
    <definedName name="sheet28_26" localSheetId="28">'3-9存货汇总'!$D$11</definedName>
    <definedName name="sheet28_27" localSheetId="28">'3-9存货汇总'!$E$11</definedName>
    <definedName name="sheet28_28" localSheetId="28">'3-9存货汇总'!$F$11</definedName>
    <definedName name="sheet28_29" localSheetId="28">'3-9存货汇总'!$G$11</definedName>
    <definedName name="sheet28_3" localSheetId="28">'3-9存货汇总'!$A$3</definedName>
    <definedName name="sheet28_30" localSheetId="28">'3-9存货汇总'!$C$12</definedName>
    <definedName name="sheet28_31" localSheetId="28">'3-9存货汇总'!$D$12</definedName>
    <definedName name="sheet28_32" localSheetId="28">'3-9存货汇总'!$E$12</definedName>
    <definedName name="sheet28_33" localSheetId="28">'3-9存货汇总'!$F$12</definedName>
    <definedName name="sheet28_34" localSheetId="28">'3-9存货汇总'!$G$12</definedName>
    <definedName name="sheet28_35" localSheetId="28">'3-9存货汇总'!$C$13</definedName>
    <definedName name="sheet28_36" localSheetId="28">'3-9存货汇总'!$D$13</definedName>
    <definedName name="sheet28_37" localSheetId="28">'3-9存货汇总'!$E$13</definedName>
    <definedName name="sheet28_38" localSheetId="28">'3-9存货汇总'!$F$13</definedName>
    <definedName name="sheet28_39" localSheetId="28">'3-9存货汇总'!$G$13</definedName>
    <definedName name="sheet28_4" localSheetId="28">'3-9存货汇总'!$A$5</definedName>
    <definedName name="sheet28_40" localSheetId="28">'3-9存货汇总'!$C$14</definedName>
    <definedName name="sheet28_41" localSheetId="28">'3-9存货汇总'!$D$14</definedName>
    <definedName name="sheet28_42" localSheetId="28">'3-9存货汇总'!$E$14</definedName>
    <definedName name="sheet28_43" localSheetId="28">'3-9存货汇总'!$F$14</definedName>
    <definedName name="sheet28_44" localSheetId="28">'3-9存货汇总'!$G$14</definedName>
    <definedName name="sheet28_45" localSheetId="28">'3-9存货汇总'!$C$15</definedName>
    <definedName name="sheet28_46" localSheetId="28">'3-9存货汇总'!$D$15</definedName>
    <definedName name="sheet28_47" localSheetId="28">'3-9存货汇总'!$E$15</definedName>
    <definedName name="sheet28_48" localSheetId="28">'3-9存货汇总'!$F$15</definedName>
    <definedName name="sheet28_49" localSheetId="28">'3-9存货汇总'!$G$15</definedName>
    <definedName name="sheet28_5" localSheetId="28">'3-9存货汇总'!$C$7</definedName>
    <definedName name="sheet28_50" localSheetId="28">'3-9存货汇总'!$C$16</definedName>
    <definedName name="sheet28_51" localSheetId="28">'3-9存货汇总'!$D$16</definedName>
    <definedName name="sheet28_52" localSheetId="28">'3-9存货汇总'!$E$16</definedName>
    <definedName name="sheet28_53" localSheetId="28">'3-9存货汇总'!$F$16</definedName>
    <definedName name="sheet28_54" localSheetId="28">'3-9存货汇总'!$G$16</definedName>
    <definedName name="sheet28_55" localSheetId="28">'3-9存货汇总'!$C$17</definedName>
    <definedName name="sheet28_56" localSheetId="28">'3-9存货汇总'!$D$17</definedName>
    <definedName name="sheet28_57" localSheetId="28">'3-9存货汇总'!$E$17</definedName>
    <definedName name="sheet28_58" localSheetId="28">'3-9存货汇总'!$F$17</definedName>
    <definedName name="sheet28_59" localSheetId="28">'3-9存货汇总'!$G$17</definedName>
    <definedName name="sheet28_6" localSheetId="28">'3-9存货汇总'!$D$7</definedName>
    <definedName name="sheet28_60" localSheetId="28">'3-9存货汇总'!$C$18</definedName>
    <definedName name="sheet28_61" localSheetId="28">'3-9存货汇总'!$E$18</definedName>
    <definedName name="sheet28_62" localSheetId="28">'3-9存货汇总'!$D$18</definedName>
    <definedName name="sheet28_63" localSheetId="28">'3-9存货汇总'!$F$18</definedName>
    <definedName name="sheet28_64" localSheetId="28">'3-9存货汇总'!$G$18</definedName>
    <definedName name="sheet28_65" localSheetId="28">'3-9存货汇总'!$C$24</definedName>
    <definedName name="sheet28_66" localSheetId="28">'3-9存货汇总'!$C$25</definedName>
    <definedName name="sheet28_67" localSheetId="28">'3-9存货汇总'!$D$24</definedName>
    <definedName name="sheet28_68" localSheetId="28">'3-9存货汇总'!$D$25</definedName>
    <definedName name="sheet28_69" localSheetId="28">'3-9存货汇总'!$E$24</definedName>
    <definedName name="sheet28_7" localSheetId="28">'3-9存货汇总'!$E$7</definedName>
    <definedName name="sheet28_70" localSheetId="28">'3-9存货汇总'!$E$25</definedName>
    <definedName name="sheet28_71" localSheetId="28">'3-9存货汇总'!$F$25</definedName>
    <definedName name="sheet28_72" localSheetId="28">'3-9存货汇总'!$G$25</definedName>
    <definedName name="sheet28_73" localSheetId="28">'3-9存货汇总'!$C$26</definedName>
    <definedName name="sheet28_74" localSheetId="28">'3-9存货汇总'!$F$27</definedName>
    <definedName name="sheet28_75" localSheetId="28">'3-9存货汇总'!$D$27</definedName>
    <definedName name="sheet28_76" localSheetId="28">'3-9存货汇总'!$G$27</definedName>
    <definedName name="sheet28_77" localSheetId="28">'3-9存货汇总'!$E$28</definedName>
    <definedName name="sheet28_8" localSheetId="28">'3-9存货汇总'!$F$7</definedName>
    <definedName name="sheet28_9" localSheetId="28">'3-9存货汇总'!$G$7</definedName>
    <definedName name="sheet29_1" localSheetId="29">'3-9-1材料采购（在途物资）'!$A$2</definedName>
    <definedName name="sheet29_10" localSheetId="29">'3-9-1材料采购（在途物资）'!$A$3</definedName>
    <definedName name="sheet29_11" localSheetId="29">'3-9-1材料采购（在途物资）'!$A$5</definedName>
    <definedName name="sheet29_18" localSheetId="29">'3-9-1材料采购（在途物资）'!$E$25</definedName>
    <definedName name="sheet29_19" localSheetId="29">'3-9-1材料采购（在途物资）'!$D$25</definedName>
    <definedName name="sheet29_2" localSheetId="29">'3-9-1材料采购（在途物资）'!$L$2</definedName>
    <definedName name="sheet29_20" localSheetId="29">'3-9-1材料采购（在途物资）'!$F$25</definedName>
    <definedName name="sheet29_21" localSheetId="29">'3-9-1材料采购（在途物资）'!$I$25</definedName>
    <definedName name="sheet29_22" localSheetId="29">'3-9-1材料采购（在途物资）'!$H$25</definedName>
    <definedName name="sheet29_23" localSheetId="29">'3-9-1材料采购（在途物资）'!$J$25</definedName>
    <definedName name="sheet29_25" localSheetId="29">'3-9-1材料采购（在途物资）'!$G$25</definedName>
    <definedName name="sheet29_26" localSheetId="29">'3-9-1材料采购（在途物资）'!$A$29</definedName>
    <definedName name="sheet29_27" localSheetId="29">'3-9-1材料采购（在途物资）'!$J$29</definedName>
    <definedName name="sheet29_28" localSheetId="29">'3-9-1材料采购（在途物资）'!$A$30</definedName>
    <definedName name="sheet29_29" localSheetId="29">'3-9-1材料采购（在途物资）'!$D$28</definedName>
    <definedName name="sheet29_3" localSheetId="29">'3-9-1材料采购（在途物资）'!$F$26</definedName>
    <definedName name="sheet29_30" localSheetId="29">'3-9-1材料采购（在途物资）'!$E$28</definedName>
    <definedName name="sheet29_31" localSheetId="29">'3-9-1材料采购（在途物资）'!$G$28</definedName>
    <definedName name="sheet29_32" localSheetId="29">'3-9-1材料采购（在途物资）'!$H$28</definedName>
    <definedName name="sheet29_33" localSheetId="29">'3-9-1材料采购（在途物资）'!$I$28</definedName>
    <definedName name="sheet29_35" localSheetId="29">'3-9-1材料采购（在途物资）'!$K$28</definedName>
    <definedName name="sheet29_4" localSheetId="29">'3-9-1材料采购（在途物资）'!$J$26</definedName>
    <definedName name="sheet29_5" localSheetId="29">'3-9-1材料采购（在途物资）'!$F$27</definedName>
    <definedName name="sheet29_6" localSheetId="29">'3-9-1材料采购（在途物资）'!$J$27</definedName>
    <definedName name="sheet29_7" localSheetId="29">'3-9-1材料采购（在途物资）'!$F$28</definedName>
    <definedName name="sheet29_8" localSheetId="29">'3-9-1材料采购（在途物资）'!$J$28</definedName>
    <definedName name="sheet29_9" localSheetId="29">'3-9-1材料采购（在途物资）'!$G$26</definedName>
    <definedName name="sheet3_1" localSheetId="3">申报表封面!$A$10</definedName>
    <definedName name="sheet3_2" localSheetId="3">申报表封面!$C$13</definedName>
    <definedName name="sheet30_1" localSheetId="30">'3-9-2原材料'!$A$2</definedName>
    <definedName name="sheet30_10" localSheetId="30">'3-9-2原材料'!$A$3</definedName>
    <definedName name="sheet30_11" localSheetId="30">'3-9-2原材料'!$A$5</definedName>
    <definedName name="sheet30_18" localSheetId="30">'3-9-2原材料'!$F$24</definedName>
    <definedName name="sheet30_19" localSheetId="30">'3-9-2原材料'!$E$24</definedName>
    <definedName name="sheet30_2" localSheetId="30">'3-9-2原材料'!$O$2</definedName>
    <definedName name="sheet30_20" localSheetId="30">'3-9-2原材料'!$G$24</definedName>
    <definedName name="sheet30_21" localSheetId="30">'3-9-2原材料'!$L$24</definedName>
    <definedName name="sheet30_22" localSheetId="30">'3-9-2原材料'!$K$24</definedName>
    <definedName name="sheet30_23" localSheetId="30">'3-9-2原材料'!$M$24</definedName>
    <definedName name="sheet30_25" localSheetId="30">'3-9-2原材料'!$H$24</definedName>
    <definedName name="sheet30_26" localSheetId="30">'3-9-2原材料'!$A$28</definedName>
    <definedName name="sheet30_27" localSheetId="30">'3-9-2原材料'!$M$28</definedName>
    <definedName name="sheet30_28" localSheetId="30">'3-9-2原材料'!$A$29</definedName>
    <definedName name="sheet30_29" localSheetId="30">'3-9-2原材料'!$E$27</definedName>
    <definedName name="sheet30_3" localSheetId="30">'3-9-2原材料'!$G$25</definedName>
    <definedName name="sheet30_30" localSheetId="30">'3-9-2原材料'!$F$27</definedName>
    <definedName name="sheet30_31" localSheetId="30">'3-9-2原材料'!$H$27</definedName>
    <definedName name="sheet30_33" localSheetId="30">'3-9-2原材料'!$J$27</definedName>
    <definedName name="sheet30_34" localSheetId="30">'3-9-2原材料'!$K$27</definedName>
    <definedName name="sheet30_35" localSheetId="30">'3-9-2原材料'!$L$27</definedName>
    <definedName name="sheet30_37" localSheetId="30">'3-9-2原材料'!$N$27</definedName>
    <definedName name="sheet30_4" localSheetId="30">'3-9-2原材料'!$M$25</definedName>
    <definedName name="sheet30_5" localSheetId="30">'3-9-2原材料'!$G$26</definedName>
    <definedName name="sheet30_6" localSheetId="30">'3-9-2原材料'!$M$26</definedName>
    <definedName name="sheet30_7" localSheetId="30">'3-9-2原材料'!$G$27</definedName>
    <definedName name="sheet30_8" localSheetId="30">'3-9-2原材料'!$M$27</definedName>
    <definedName name="sheet30_9" localSheetId="30">'3-9-2原材料'!$H$25</definedName>
    <definedName name="sheet31_1" localSheetId="31">'3-9-3在库周转材料'!$A$2</definedName>
    <definedName name="sheet31_10" localSheetId="31">'3-9-3在库周转材料'!$A$3</definedName>
    <definedName name="sheet31_11" localSheetId="31">'3-9-3在库周转材料'!$A$5</definedName>
    <definedName name="sheet31_18" localSheetId="31">'3-9-3在库周转材料'!$F$25</definedName>
    <definedName name="sheet31_19" localSheetId="31">'3-9-3在库周转材料'!$E$25</definedName>
    <definedName name="sheet31_2" localSheetId="31">'3-9-3在库周转材料'!$O$2</definedName>
    <definedName name="sheet31_20" localSheetId="31">'3-9-3在库周转材料'!$G$25</definedName>
    <definedName name="sheet31_21" localSheetId="31">'3-9-3在库周转材料'!$L$25</definedName>
    <definedName name="sheet31_22" localSheetId="31">'3-9-3在库周转材料'!$K$25</definedName>
    <definedName name="sheet31_23" localSheetId="31">'3-9-3在库周转材料'!$M$25</definedName>
    <definedName name="sheet31_25" localSheetId="31">'3-9-3在库周转材料'!$H$25</definedName>
    <definedName name="sheet31_26" localSheetId="31">'3-9-3在库周转材料'!$A$29</definedName>
    <definedName name="sheet31_27" localSheetId="31">'3-9-3在库周转材料'!$M$29</definedName>
    <definedName name="sheet31_28" localSheetId="31">'3-9-3在库周转材料'!$A$30</definedName>
    <definedName name="sheet31_29" localSheetId="31">'3-9-3在库周转材料'!$E$28</definedName>
    <definedName name="sheet31_3" localSheetId="31">'3-9-3在库周转材料'!$G$26</definedName>
    <definedName name="sheet31_30" localSheetId="31">'3-9-3在库周转材料'!$F$28</definedName>
    <definedName name="sheet31_31" localSheetId="31">'3-9-3在库周转材料'!$H$28</definedName>
    <definedName name="sheet31_33" localSheetId="31">'3-9-3在库周转材料'!$J$28</definedName>
    <definedName name="sheet31_34" localSheetId="31">'3-9-3在库周转材料'!$K$28</definedName>
    <definedName name="sheet31_35" localSheetId="31">'3-9-3在库周转材料'!$L$28</definedName>
    <definedName name="sheet31_37" localSheetId="31">'3-9-3在库周转材料'!$N$28</definedName>
    <definedName name="sheet31_4" localSheetId="31">'3-9-3在库周转材料'!$M$26</definedName>
    <definedName name="sheet31_5" localSheetId="31">'3-9-3在库周转材料'!$G$27</definedName>
    <definedName name="sheet31_6" localSheetId="31">'3-9-3在库周转材料'!$M$27</definedName>
    <definedName name="sheet31_7" localSheetId="31">'3-9-3在库周转材料'!$G$28</definedName>
    <definedName name="sheet31_8" localSheetId="31">'3-9-3在库周转材料'!$M$28</definedName>
    <definedName name="sheet31_9" localSheetId="31">'3-9-3在库周转材料'!$H$26</definedName>
    <definedName name="sheet32_1" localSheetId="32">'3-9-4委托加工物资'!$A$2</definedName>
    <definedName name="sheet32_10" localSheetId="32">'3-9-4委托加工物资'!$A$3</definedName>
    <definedName name="sheet32_11" localSheetId="32">'3-9-4委托加工物资'!$A$5</definedName>
    <definedName name="sheet32_18" localSheetId="32">'3-9-4委托加工物资'!$F$25</definedName>
    <definedName name="sheet32_19" localSheetId="32">'3-9-4委托加工物资'!$E$25</definedName>
    <definedName name="sheet32_2" localSheetId="32">'3-9-4委托加工物资'!$M$2</definedName>
    <definedName name="sheet32_20" localSheetId="32">'3-9-4委托加工物资'!$G$25</definedName>
    <definedName name="sheet32_21" localSheetId="32">'3-9-4委托加工物资'!$J$25</definedName>
    <definedName name="sheet32_22" localSheetId="32">'3-9-4委托加工物资'!$I$25</definedName>
    <definedName name="sheet32_23" localSheetId="32">'3-9-4委托加工物资'!$K$25</definedName>
    <definedName name="sheet32_25" localSheetId="32">'3-9-4委托加工物资'!$H$25</definedName>
    <definedName name="sheet32_26" localSheetId="32">'3-9-4委托加工物资'!$A$29</definedName>
    <definedName name="sheet32_27" localSheetId="32">'3-9-4委托加工物资'!$K$29</definedName>
    <definedName name="sheet32_28" localSheetId="32">'3-9-4委托加工物资'!$A$30</definedName>
    <definedName name="sheet32_29" localSheetId="32">'3-9-4委托加工物资'!$E$28</definedName>
    <definedName name="sheet32_3" localSheetId="32">'3-9-4委托加工物资'!$G$26</definedName>
    <definedName name="sheet32_30" localSheetId="32">'3-9-4委托加工物资'!$F$28</definedName>
    <definedName name="sheet32_31" localSheetId="32">'3-9-4委托加工物资'!$H$28</definedName>
    <definedName name="sheet32_32" localSheetId="32">'3-9-4委托加工物资'!$I$28</definedName>
    <definedName name="sheet32_33" localSheetId="32">'3-9-4委托加工物资'!$J$28</definedName>
    <definedName name="sheet32_35" localSheetId="32">'3-9-4委托加工物资'!$L$28</definedName>
    <definedName name="sheet32_4" localSheetId="32">'3-9-4委托加工物资'!$K$26</definedName>
    <definedName name="sheet32_5" localSheetId="32">'3-9-4委托加工物资'!$G$27</definedName>
    <definedName name="sheet32_6" localSheetId="32">'3-9-4委托加工物资'!$K$27</definedName>
    <definedName name="sheet32_7" localSheetId="32">'3-9-4委托加工物资'!$G$28</definedName>
    <definedName name="sheet32_8" localSheetId="32">'3-9-4委托加工物资'!$K$28</definedName>
    <definedName name="sheet32_9" localSheetId="32">'3-9-4委托加工物资'!$H$26</definedName>
    <definedName name="sheet33_1" localSheetId="33">'3-9-5产成品（库存商品）'!$A$2</definedName>
    <definedName name="sheet33_10" localSheetId="33">'3-9-5产成品（库存商品）'!$A$3</definedName>
    <definedName name="sheet33_11" localSheetId="33">'3-9-5产成品（库存商品）'!$A$5</definedName>
    <definedName name="sheet33_18" localSheetId="33">'3-9-5产成品（库存商品）'!$H$25</definedName>
    <definedName name="sheet33_19" localSheetId="33">'3-9-5产成品（库存商品）'!$G$25</definedName>
    <definedName name="sheet33_2" localSheetId="33">'3-9-5产成品（库存商品）'!$O$2</definedName>
    <definedName name="sheet33_20" localSheetId="33">'3-9-5产成品（库存商品）'!$I$25</definedName>
    <definedName name="sheet33_21" localSheetId="33">'3-9-5产成品（库存商品）'!$L$25</definedName>
    <definedName name="sheet33_22" localSheetId="33">'3-9-5产成品（库存商品）'!$K$25</definedName>
    <definedName name="sheet33_23" localSheetId="33">'3-9-5产成品（库存商品）'!$M$25</definedName>
    <definedName name="sheet33_25" localSheetId="33">'3-9-5产成品（库存商品）'!$J$25</definedName>
    <definedName name="sheet33_26" localSheetId="33">'3-9-5产成品（库存商品）'!$A$29</definedName>
    <definedName name="sheet33_27" localSheetId="33">'3-9-5产成品（库存商品）'!$M$29</definedName>
    <definedName name="sheet33_28" localSheetId="33">'3-9-5产成品（库存商品）'!$A$30</definedName>
    <definedName name="sheet33_29" localSheetId="33">'3-9-5产成品（库存商品）'!$G$28</definedName>
    <definedName name="sheet33_3" localSheetId="33">'3-9-5产成品（库存商品）'!$I$26</definedName>
    <definedName name="sheet33_30" localSheetId="33">'3-9-5产成品（库存商品）'!$H$28</definedName>
    <definedName name="sheet33_31" localSheetId="33">'3-9-5产成品（库存商品）'!$J$28</definedName>
    <definedName name="sheet33_32" localSheetId="33">'3-9-5产成品（库存商品）'!$K$28</definedName>
    <definedName name="sheet33_33" localSheetId="33">'3-9-5产成品（库存商品）'!$L$28</definedName>
    <definedName name="sheet33_35" localSheetId="33">'3-9-5产成品（库存商品）'!$N$28</definedName>
    <definedName name="sheet33_4" localSheetId="33">'3-9-5产成品（库存商品）'!$M$26</definedName>
    <definedName name="sheet33_5" localSheetId="33">'3-9-5产成品（库存商品）'!$I$27</definedName>
    <definedName name="sheet33_6" localSheetId="33">'3-9-5产成品（库存商品）'!$M$27</definedName>
    <definedName name="sheet33_7" localSheetId="33">'3-9-5产成品（库存商品）'!$I$28</definedName>
    <definedName name="sheet33_8" localSheetId="33">'3-9-5产成品（库存商品）'!$M$28</definedName>
    <definedName name="sheet33_9" localSheetId="33">'3-9-5产成品（库存商品）'!$J$26</definedName>
    <definedName name="sheet34_1" localSheetId="34">'3-9-6在产品（自制半成品）'!$A$2</definedName>
    <definedName name="sheet34_10" localSheetId="34">'3-9-6在产品（自制半成品）'!$A$3</definedName>
    <definedName name="sheet34_11" localSheetId="34">'3-9-6在产品（自制半成品）'!$A$5</definedName>
    <definedName name="sheet34_18" localSheetId="34">'3-9-6在产品（自制半成品）'!$E$25</definedName>
    <definedName name="sheet34_19" localSheetId="34">'3-9-6在产品（自制半成品）'!$D$25</definedName>
    <definedName name="sheet34_2" localSheetId="34">'3-9-6在产品（自制半成品）'!$M$2</definedName>
    <definedName name="sheet34_20" localSheetId="34">'3-9-6在产品（自制半成品）'!$F$25</definedName>
    <definedName name="sheet34_21" localSheetId="34">'3-9-6在产品（自制半成品）'!$J$25</definedName>
    <definedName name="sheet34_22" localSheetId="34">'3-9-6在产品（自制半成品）'!$I$25</definedName>
    <definedName name="sheet34_23" localSheetId="34">'3-9-6在产品（自制半成品）'!$K$25</definedName>
    <definedName name="sheet34_25" localSheetId="34">'3-9-6在产品（自制半成品）'!$G$25</definedName>
    <definedName name="sheet34_26" localSheetId="34">'3-9-6在产品（自制半成品）'!$A$29</definedName>
    <definedName name="sheet34_27" localSheetId="34">'3-9-6在产品（自制半成品）'!$K$29</definedName>
    <definedName name="sheet34_28" localSheetId="34">'3-9-6在产品（自制半成品）'!$A$30</definedName>
    <definedName name="sheet34_29" localSheetId="34">'3-9-6在产品（自制半成品）'!$D$28</definedName>
    <definedName name="sheet34_3" localSheetId="34">'3-9-6在产品（自制半成品）'!$F$26</definedName>
    <definedName name="sheet34_30" localSheetId="34">'3-9-6在产品（自制半成品）'!$E$28</definedName>
    <definedName name="sheet34_31" localSheetId="34">'3-9-6在产品（自制半成品）'!$G$28</definedName>
    <definedName name="sheet34_32" localSheetId="34">'3-9-6在产品（自制半成品）'!$I$28</definedName>
    <definedName name="sheet34_33" localSheetId="34">'3-9-6在产品（自制半成品）'!$J$28</definedName>
    <definedName name="sheet34_35" localSheetId="34">'3-9-6在产品（自制半成品）'!$L$28</definedName>
    <definedName name="sheet34_4" localSheetId="34">'3-9-6在产品（自制半成品）'!$K$26</definedName>
    <definedName name="sheet34_5" localSheetId="34">'3-9-6在产品（自制半成品）'!$F$27</definedName>
    <definedName name="sheet34_6" localSheetId="34">'3-9-6在产品（自制半成品）'!$K$27</definedName>
    <definedName name="sheet34_7" localSheetId="34">'3-9-6在产品（自制半成品）'!$F$28</definedName>
    <definedName name="sheet34_8" localSheetId="34">'3-9-6在产品（自制半成品）'!$K$28</definedName>
    <definedName name="sheet34_9" localSheetId="34">'3-9-6在产品（自制半成品）'!$G$26</definedName>
    <definedName name="sheet35_1" localSheetId="35">'3-9-7发出商品'!$A$2</definedName>
    <definedName name="sheet35_10" localSheetId="35">'3-9-7发出商品'!$A$3</definedName>
    <definedName name="sheet35_11" localSheetId="35">'3-9-7发出商品'!$A$5</definedName>
    <definedName name="sheet35_18" localSheetId="35">'3-9-7发出商品'!$F$25</definedName>
    <definedName name="sheet35_19" localSheetId="35">'3-9-7发出商品'!$E$25</definedName>
    <definedName name="sheet35_2" localSheetId="35">'3-9-7发出商品'!$M$2</definedName>
    <definedName name="sheet35_20" localSheetId="35">'3-9-7发出商品'!$G$25</definedName>
    <definedName name="sheet35_21" localSheetId="35">'3-9-7发出商品'!$J$25</definedName>
    <definedName name="sheet35_22" localSheetId="35">'3-9-7发出商品'!$I$25</definedName>
    <definedName name="sheet35_23" localSheetId="35">'3-9-7发出商品'!$K$25</definedName>
    <definedName name="sheet35_25" localSheetId="35">'3-9-7发出商品'!$H$25</definedName>
    <definedName name="sheet35_26" localSheetId="35">'3-9-7发出商品'!$A$29</definedName>
    <definedName name="sheet35_27" localSheetId="35">'3-9-7发出商品'!$K$29</definedName>
    <definedName name="sheet35_28" localSheetId="35">'3-9-7发出商品'!$A$30</definedName>
    <definedName name="sheet35_29" localSheetId="35">'3-9-7发出商品'!$E$28</definedName>
    <definedName name="sheet35_3" localSheetId="35">'3-9-7发出商品'!$G$26</definedName>
    <definedName name="sheet35_30" localSheetId="35">'3-9-7发出商品'!$F$28</definedName>
    <definedName name="sheet35_31" localSheetId="35">'3-9-7发出商品'!$H$28</definedName>
    <definedName name="sheet35_32" localSheetId="35">'3-9-7发出商品'!$I$28</definedName>
    <definedName name="sheet35_33" localSheetId="35">'3-9-7发出商品'!$J$28</definedName>
    <definedName name="sheet35_35" localSheetId="35">'3-9-7发出商品'!$L$28</definedName>
    <definedName name="sheet35_4" localSheetId="35">'3-9-7发出商品'!$K$26</definedName>
    <definedName name="sheet35_5" localSheetId="35">'3-9-7发出商品'!$G$27</definedName>
    <definedName name="sheet35_6" localSheetId="35">'3-9-7发出商品'!$K$27</definedName>
    <definedName name="sheet35_7" localSheetId="35">'3-9-7发出商品'!$G$28</definedName>
    <definedName name="sheet35_8" localSheetId="35">'3-9-7发出商品'!$K$28</definedName>
    <definedName name="sheet35_9" localSheetId="35">'3-9-7发出商品'!$H$26</definedName>
    <definedName name="sheet36_1" localSheetId="36">'3-9-8在用周转材料'!$A$2</definedName>
    <definedName name="sheet36_10" localSheetId="36">'3-9-8在用周转材料'!$A$3</definedName>
    <definedName name="sheet36_11" localSheetId="36">'3-9-8在用周转材料'!$A$5</definedName>
    <definedName name="sheet36_15" localSheetId="36">'3-9-8在用周转材料'!$J$25</definedName>
    <definedName name="sheet36_16" localSheetId="36">'3-9-8在用周转材料'!$K$25</definedName>
    <definedName name="sheet36_17" localSheetId="36">'3-9-8在用周转材料'!$L$25</definedName>
    <definedName name="sheet36_19" localSheetId="36">'3-9-8在用周转材料'!$G$25</definedName>
    <definedName name="sheet36_2" localSheetId="36">'3-9-8在用周转材料'!$N$2</definedName>
    <definedName name="sheet36_21" localSheetId="36">'3-9-8在用周转材料'!$H$25</definedName>
    <definedName name="sheet36_22" localSheetId="36">'3-9-8在用周转材料'!$A$29</definedName>
    <definedName name="sheet36_23" localSheetId="36">'3-9-8在用周转材料'!$L$29</definedName>
    <definedName name="sheet36_24" localSheetId="36">'3-9-8在用周转材料'!$A$30</definedName>
    <definedName name="sheet36_26" localSheetId="36">'3-9-8在用周转材料'!$E$28</definedName>
    <definedName name="sheet36_28" localSheetId="36">'3-9-8在用周转材料'!$F$28</definedName>
    <definedName name="sheet36_29" localSheetId="36">'3-9-8在用周转材料'!$H$28</definedName>
    <definedName name="sheet36_3" localSheetId="36">'3-9-8在用周转材料'!$G$26</definedName>
    <definedName name="sheet36_31" localSheetId="36">'3-9-8在用周转材料'!$I$28</definedName>
    <definedName name="sheet36_32" localSheetId="36">'3-9-8在用周转材料'!$J$28</definedName>
    <definedName name="sheet36_33" localSheetId="36">'3-9-8在用周转材料'!$K$28</definedName>
    <definedName name="sheet36_35" localSheetId="36">'3-9-8在用周转材料'!$M$28</definedName>
    <definedName name="sheet36_4" localSheetId="36">'3-9-8在用周转材料'!$L$26</definedName>
    <definedName name="sheet36_5" localSheetId="36">'3-9-8在用周转材料'!$G$27</definedName>
    <definedName name="sheet36_6" localSheetId="36">'3-9-8在用周转材料'!$L$27</definedName>
    <definedName name="sheet36_7" localSheetId="36">'3-9-8在用周转材料'!$G$28</definedName>
    <definedName name="sheet36_8" localSheetId="36">'3-9-8在用周转材料'!$L$28</definedName>
    <definedName name="sheet36_9" localSheetId="36">'3-9-8在用周转材料'!$H$26</definedName>
    <definedName name="sheet37_1" localSheetId="37">'3-9-9开发产品'!$A$2</definedName>
    <definedName name="sheet37_10" localSheetId="37">'3-9-9开发产品'!$V$28</definedName>
    <definedName name="sheet37_11" localSheetId="37">'3-9-9开发产品'!$A$3</definedName>
    <definedName name="sheet37_12" localSheetId="37">'3-9-9开发产品'!$A$5</definedName>
    <definedName name="sheet37_16" localSheetId="37">'3-9-9开发产品'!$U$25</definedName>
    <definedName name="sheet37_17" localSheetId="37">'3-9-9开发产品'!$T$25</definedName>
    <definedName name="sheet37_18" localSheetId="37">'3-9-9开发产品'!$V$25</definedName>
    <definedName name="sheet37_19" localSheetId="37">'3-9-9开发产品'!$V$26</definedName>
    <definedName name="sheet37_2" localSheetId="37">'3-9-9开发产品'!$Y$2</definedName>
    <definedName name="sheet37_21" localSheetId="37">'3-9-9开发产品'!$W$25</definedName>
    <definedName name="sheet37_22" localSheetId="37">'3-9-9开发产品'!$A$29</definedName>
    <definedName name="sheet37_23" localSheetId="37">'3-9-9开发产品'!$W$29</definedName>
    <definedName name="sheet37_24" localSheetId="37">'3-9-9开发产品'!$A$30</definedName>
    <definedName name="sheet37_26" localSheetId="37">'3-9-9开发产品'!$N$28</definedName>
    <definedName name="sheet37_28" localSheetId="37">'3-9-9开发产品'!$O$28</definedName>
    <definedName name="sheet37_3" localSheetId="37">'3-9-9开发产品'!$T$26</definedName>
    <definedName name="sheet37_30" localSheetId="37">'3-9-9开发产品'!$P$28</definedName>
    <definedName name="sheet37_32" localSheetId="37">'3-9-9开发产品'!$Q$28</definedName>
    <definedName name="sheet37_34" localSheetId="37">'3-9-9开发产品'!$R$28</definedName>
    <definedName name="sheet37_36" localSheetId="37">'3-9-9开发产品'!$S$28</definedName>
    <definedName name="sheet37_37" localSheetId="37">'3-9-9开发产品'!$U$28</definedName>
    <definedName name="sheet37_39" localSheetId="37">'3-9-9开发产品'!$X$28</definedName>
    <definedName name="sheet37_4" localSheetId="37">'3-9-9开发产品'!$W$26</definedName>
    <definedName name="sheet37_5" localSheetId="37">'3-9-9开发产品'!$T$27</definedName>
    <definedName name="sheet37_6" localSheetId="37">'3-9-9开发产品'!$W$27</definedName>
    <definedName name="sheet37_7" localSheetId="37">'3-9-9开发产品'!$T$28</definedName>
    <definedName name="sheet37_8" localSheetId="37">'3-9-9开发产品'!$W$28</definedName>
    <definedName name="sheet37_9" localSheetId="37">'3-9-9开发产品'!$U$26</definedName>
    <definedName name="sheet38_1" localSheetId="38">'3-9-10开发成本'!$A$2</definedName>
    <definedName name="sheet38_10" localSheetId="38">'3-9-10开发成本'!$W$27</definedName>
    <definedName name="sheet38_11" localSheetId="38">'3-9-10开发成本'!$A$3</definedName>
    <definedName name="sheet38_12" localSheetId="38">'3-9-10开发成本'!$A$5</definedName>
    <definedName name="sheet38_16" localSheetId="38">'3-9-10开发成本'!$V$24</definedName>
    <definedName name="sheet38_17" localSheetId="38">'3-9-10开发成本'!$U$24</definedName>
    <definedName name="sheet38_18" localSheetId="38">'3-9-10开发成本'!$W$24</definedName>
    <definedName name="sheet38_19" localSheetId="38">'3-9-10开发成本'!$W$25</definedName>
    <definedName name="sheet38_2" localSheetId="38">'3-9-10开发成本'!$Z$2</definedName>
    <definedName name="sheet38_21" localSheetId="38">'3-9-10开发成本'!$X$24</definedName>
    <definedName name="sheet38_22" localSheetId="38">'3-9-10开发成本'!$W$26</definedName>
    <definedName name="sheet38_23" localSheetId="38">'3-9-10开发成本'!$A$28</definedName>
    <definedName name="sheet38_24" localSheetId="38">'3-9-10开发成本'!$X$28</definedName>
    <definedName name="sheet38_25" localSheetId="38">'3-9-10开发成本'!$A$29</definedName>
    <definedName name="sheet38_27" localSheetId="38">'3-9-10开发成本'!$O$27</definedName>
    <definedName name="sheet38_29" localSheetId="38">'3-9-10开发成本'!$P$27</definedName>
    <definedName name="sheet38_3" localSheetId="38">'3-9-10开发成本'!$U$25</definedName>
    <definedName name="sheet38_31" localSheetId="38">'3-9-10开发成本'!$Q$27</definedName>
    <definedName name="sheet38_33" localSheetId="38">'3-9-10开发成本'!$R$27</definedName>
    <definedName name="sheet38_35" localSheetId="38">'3-9-10开发成本'!$S$27</definedName>
    <definedName name="sheet38_37" localSheetId="38">'3-9-10开发成本'!$T$27</definedName>
    <definedName name="sheet38_38" localSheetId="38">'3-9-10开发成本'!$V$27</definedName>
    <definedName name="sheet38_4" localSheetId="38">'3-9-10开发成本'!$X$25</definedName>
    <definedName name="sheet38_40" localSheetId="38">'3-9-10开发成本'!$Y$27</definedName>
    <definedName name="sheet38_5" localSheetId="38">'3-9-10开发成本'!$U$26</definedName>
    <definedName name="sheet38_6" localSheetId="38">'3-9-10开发成本'!$X$26</definedName>
    <definedName name="sheet38_7" localSheetId="38">'3-9-10开发成本'!$U$27</definedName>
    <definedName name="sheet38_8" localSheetId="38">'3-9-10开发成本'!$X$27</definedName>
    <definedName name="sheet38_9" localSheetId="38">'3-9-10开发成本'!$V$25</definedName>
    <definedName name="sheet39_1" localSheetId="39">'3-9-11消耗性生物资产'!$I$26</definedName>
    <definedName name="sheet39_13" localSheetId="39">'3-9-11消耗性生物资产'!$H$25</definedName>
    <definedName name="sheet39_14" localSheetId="39">'3-9-11消耗性生物资产'!$G$25</definedName>
    <definedName name="sheet39_15" localSheetId="39">'3-9-11消耗性生物资产'!$I$25</definedName>
    <definedName name="sheet39_16" localSheetId="39">'3-9-11消耗性生物资产'!$L$25</definedName>
    <definedName name="sheet39_17" localSheetId="39">'3-9-11消耗性生物资产'!$K$25</definedName>
    <definedName name="sheet39_18" localSheetId="39">'3-9-11消耗性生物资产'!$M$25</definedName>
    <definedName name="sheet39_2" localSheetId="39">'3-9-11消耗性生物资产'!$J$26</definedName>
    <definedName name="sheet39_20" localSheetId="39">'3-9-11消耗性生物资产'!$J$25</definedName>
    <definedName name="sheet39_21" localSheetId="39">'3-9-11消耗性生物资产'!$M$26</definedName>
    <definedName name="sheet39_22" localSheetId="39">'3-9-11消耗性生物资产'!$I$27</definedName>
    <definedName name="sheet39_23" localSheetId="39">'3-9-11消耗性生物资产'!$A$29</definedName>
    <definedName name="sheet39_24" localSheetId="39">'3-9-11消耗性生物资产'!$M$29</definedName>
    <definedName name="sheet39_25" localSheetId="39">'3-9-11消耗性生物资产'!$A$30</definedName>
    <definedName name="sheet39_27" localSheetId="39">'3-9-11消耗性生物资产'!$E$28</definedName>
    <definedName name="sheet39_28" localSheetId="39">'3-9-11消耗性生物资产'!$G$28</definedName>
    <definedName name="sheet39_29" localSheetId="39">'3-9-11消耗性生物资产'!$H$28</definedName>
    <definedName name="sheet39_3" localSheetId="39">'3-9-11消耗性生物资产'!$M$28</definedName>
    <definedName name="sheet39_30" localSheetId="39">'3-9-11消耗性生物资产'!$J$28</definedName>
    <definedName name="sheet39_31" localSheetId="39">'3-9-11消耗性生物资产'!$K$28</definedName>
    <definedName name="sheet39_32" localSheetId="39">'3-9-11消耗性生物资产'!$L$28</definedName>
    <definedName name="sheet39_34" localSheetId="39">'3-9-11消耗性生物资产'!$N$28</definedName>
    <definedName name="sheet39_4" localSheetId="39">'3-9-11消耗性生物资产'!$I$28</definedName>
    <definedName name="sheet39_5" localSheetId="39">'3-9-11消耗性生物资产'!$A$3</definedName>
    <definedName name="sheet39_6" localSheetId="39">'3-9-11消耗性生物资产'!$A$5</definedName>
    <definedName name="sheet40_1" localSheetId="40">'3-9-12工程施工'!$X$25</definedName>
    <definedName name="sheet40_11" localSheetId="40">'3-9-12工程施工'!$K$24</definedName>
    <definedName name="sheet40_12" localSheetId="40">'3-9-12工程施工'!$T$24</definedName>
    <definedName name="sheet40_13" localSheetId="40">'3-9-12工程施工'!$U$24</definedName>
    <definedName name="sheet40_14" localSheetId="40">'3-9-12工程施工'!$W$24</definedName>
    <definedName name="sheet40_15" localSheetId="40">'3-9-12工程施工'!$V$24</definedName>
    <definedName name="sheet40_16" localSheetId="40">'3-9-12工程施工'!$X$24</definedName>
    <definedName name="sheet40_18" localSheetId="40">'3-9-12工程施工'!$D$24</definedName>
    <definedName name="sheet40_19" localSheetId="40">'3-9-12工程施工'!$D$25</definedName>
    <definedName name="sheet40_2" localSheetId="40">'3-9-12工程施工'!$AA$25</definedName>
    <definedName name="sheet40_21" localSheetId="40">'3-9-12工程施工'!$H$24</definedName>
    <definedName name="sheet40_22" localSheetId="40">'3-9-12工程施工'!$H$25</definedName>
    <definedName name="sheet40_24" localSheetId="40">'3-9-12工程施工'!$I$24</definedName>
    <definedName name="sheet40_25" localSheetId="40">'3-9-12工程施工'!$I$25</definedName>
    <definedName name="sheet40_27" localSheetId="40">'3-9-12工程施工'!$J$24</definedName>
    <definedName name="sheet40_28" localSheetId="40">'3-9-12工程施工'!$J$25</definedName>
    <definedName name="sheet40_29" localSheetId="40">'3-9-12工程施工'!$K$25</definedName>
    <definedName name="sheet40_3" localSheetId="40">'3-9-12工程施工'!$A$3</definedName>
    <definedName name="sheet40_31" localSheetId="40">'3-9-12工程施工'!$L$24</definedName>
    <definedName name="sheet40_32" localSheetId="40">'3-9-12工程施工'!$L$25</definedName>
    <definedName name="sheet40_34" localSheetId="40">'3-9-12工程施工'!$M$24</definedName>
    <definedName name="sheet40_35" localSheetId="40">'3-9-12工程施工'!$M$25</definedName>
    <definedName name="sheet40_37" localSheetId="40">'3-9-12工程施工'!$N$24</definedName>
    <definedName name="sheet40_38" localSheetId="40">'3-9-12工程施工'!$N$25</definedName>
    <definedName name="sheet40_4" localSheetId="40">'3-9-12工程施工'!$A$5</definedName>
    <definedName name="sheet40_40" localSheetId="40">'3-9-12工程施工'!$O$24</definedName>
    <definedName name="sheet40_41" localSheetId="40">'3-9-12工程施工'!$O$25</definedName>
    <definedName name="sheet40_43" localSheetId="40">'3-9-12工程施工'!$P$24</definedName>
    <definedName name="sheet40_44" localSheetId="40">'3-9-12工程施工'!$P$25</definedName>
    <definedName name="sheet40_46" localSheetId="40">'3-9-12工程施工'!$Q$24</definedName>
    <definedName name="sheet40_47" localSheetId="40">'3-9-12工程施工'!$Q$25</definedName>
    <definedName name="sheet40_49" localSheetId="40">'3-9-12工程施工'!$R$24</definedName>
    <definedName name="sheet40_50" localSheetId="40">'3-9-12工程施工'!$R$25</definedName>
    <definedName name="sheet40_52" localSheetId="40">'3-9-12工程施工'!$S$24</definedName>
    <definedName name="sheet40_53" localSheetId="40">'3-9-12工程施工'!$S$25</definedName>
    <definedName name="sheet40_54" localSheetId="40">'3-9-12工程施工'!$T$25</definedName>
    <definedName name="sheet40_55" localSheetId="40">'3-9-12工程施工'!$U$25</definedName>
    <definedName name="sheet40_56" localSheetId="40">'3-9-12工程施工'!$V$25</definedName>
    <definedName name="sheet40_57" localSheetId="40">'3-9-12工程施工'!$W$25</definedName>
    <definedName name="sheet40_59" localSheetId="40">'3-9-12工程施工'!$Y$24</definedName>
    <definedName name="sheet40_60" localSheetId="40">'3-9-12工程施工'!$Y$25</definedName>
    <definedName name="sheet40_62" localSheetId="40">'3-9-12工程施工'!$Z$24</definedName>
    <definedName name="sheet40_63" localSheetId="40">'3-9-12工程施工'!$Z$25</definedName>
    <definedName name="sheet40_65" localSheetId="40">'3-9-12工程施工'!$AA$24</definedName>
    <definedName name="sheet40_66" localSheetId="40">'3-9-12工程施工'!$A$26</definedName>
    <definedName name="sheet40_67" localSheetId="40">'3-9-12工程施工'!$AA$26</definedName>
    <definedName name="sheet40_68" localSheetId="40">'3-9-12工程施工'!$A$27</definedName>
    <definedName name="sheet40_70" localSheetId="40">'3-9-12工程施工'!$G$25</definedName>
    <definedName name="sheet40_72" localSheetId="40">'3-9-12工程施工'!$AB$25</definedName>
    <definedName name="sheet40_74" localSheetId="40">'3-9-12工程施工'!$AC$25</definedName>
    <definedName name="sheet41_1" localSheetId="41">'3-10合同资产'!$I$27</definedName>
    <definedName name="sheet41_10" localSheetId="41">'3-10合同资产'!$J$24</definedName>
    <definedName name="sheet41_12" localSheetId="41">'3-10合同资产'!$K$23</definedName>
    <definedName name="sheet41_13" localSheetId="41">'3-10合同资产'!$K$24</definedName>
    <definedName name="sheet41_14" localSheetId="41">'3-10合同资产'!$I$25</definedName>
    <definedName name="sheet41_15" localSheetId="41">'3-10合同资产'!$K$26</definedName>
    <definedName name="sheet41_16" localSheetId="41">'3-10合同资产'!$A$28</definedName>
    <definedName name="sheet41_17" localSheetId="41">'3-10合同资产'!$K$28</definedName>
    <definedName name="sheet41_18" localSheetId="41">'3-10合同资产'!$A$29</definedName>
    <definedName name="sheet41_2" localSheetId="41">'3-10合同资产'!$K$27</definedName>
    <definedName name="sheet41_20" localSheetId="41">'3-10合同资产'!$F$27</definedName>
    <definedName name="sheet41_22" localSheetId="41">'3-10合同资产'!$H$27</definedName>
    <definedName name="sheet41_23" localSheetId="41">'3-10合同资产'!$J$27</definedName>
    <definedName name="sheet41_25" localSheetId="41">'3-10合同资产'!$L$27</definedName>
    <definedName name="sheet41_3" localSheetId="41">'3-10合同资产'!$A$3</definedName>
    <definedName name="sheet41_4" localSheetId="41">'3-10合同资产'!$A$5</definedName>
    <definedName name="sheet41_6" localSheetId="41">'3-10合同资产'!$I$23</definedName>
    <definedName name="sheet41_7" localSheetId="41">'3-10合同资产'!$I$24</definedName>
    <definedName name="sheet41_9" localSheetId="41">'3-10合同资产'!$J$23</definedName>
    <definedName name="sheet42_1" localSheetId="42">'3-11持有待售资产'!$F$27</definedName>
    <definedName name="sheet42_10" localSheetId="42">'3-11持有待售资产'!$K$28</definedName>
    <definedName name="sheet42_11" localSheetId="42">'3-11持有待售资产'!$A$29</definedName>
    <definedName name="sheet42_13" localSheetId="42">'3-11持有待售资产'!$G$27</definedName>
    <definedName name="sheet42_15" localSheetId="42">'3-11持有待售资产'!$H$27</definedName>
    <definedName name="sheet42_17" localSheetId="42">'3-11持有待售资产'!$L$27</definedName>
    <definedName name="sheet42_2" localSheetId="42">'3-11持有待售资产'!$K$27</definedName>
    <definedName name="sheet42_3" localSheetId="42">'3-11持有待售资产'!$A$3</definedName>
    <definedName name="sheet42_4" localSheetId="42">'3-11持有待售资产'!$A$5</definedName>
    <definedName name="sheet42_6" localSheetId="42">'3-11持有待售资产'!$F$26</definedName>
    <definedName name="sheet42_8" localSheetId="42">'3-11持有待售资产'!$K$26</definedName>
    <definedName name="sheet42_9" localSheetId="42">'3-11持有待售资产'!$A$28</definedName>
    <definedName name="sheet43_1" localSheetId="43">'3-12一年到期非流动资产'!$E$27</definedName>
    <definedName name="sheet43_10" localSheetId="43">'3-12一年到期非流动资产'!$F$28</definedName>
    <definedName name="sheet43_11" localSheetId="43">'3-12一年到期非流动资产'!$A$29</definedName>
    <definedName name="sheet43_13" localSheetId="43">'3-12一年到期非流动资产'!$G$27</definedName>
    <definedName name="sheet43_2" localSheetId="43">'3-12一年到期非流动资产'!$F$27</definedName>
    <definedName name="sheet43_3" localSheetId="43">'3-12一年到期非流动资产'!$A$3</definedName>
    <definedName name="sheet43_4" localSheetId="43">'3-12一年到期非流动资产'!$A$5</definedName>
    <definedName name="sheet43_7" localSheetId="43">'3-12一年到期非流动资产'!$E$26</definedName>
    <definedName name="sheet43_8" localSheetId="43">'3-12一年到期非流动资产'!$F$26</definedName>
    <definedName name="sheet43_9" localSheetId="43">'3-12一年到期非流动资产'!$A$28</definedName>
    <definedName name="sheet44_1" localSheetId="44">'3-13其他流动资产'!$F$28</definedName>
    <definedName name="sheet44_10" localSheetId="44">'3-13其他流动资产'!$E$27</definedName>
    <definedName name="sheet44_11" localSheetId="44">'3-13其他流动资产'!$E$28</definedName>
    <definedName name="sheet44_12" localSheetId="44">'3-13其他流动资产'!$A$29</definedName>
    <definedName name="sheet44_13" localSheetId="44">'3-13其他流动资产'!$G$29</definedName>
    <definedName name="sheet44_14" localSheetId="44">'3-13其他流动资产'!$A$30</definedName>
    <definedName name="sheet44_16" localSheetId="44">'3-13其他流动资产'!$H$28</definedName>
    <definedName name="sheet44_2" localSheetId="44">'3-13其他流动资产'!$G$28</definedName>
    <definedName name="sheet44_3" localSheetId="44">'3-13其他流动资产'!$A$3</definedName>
    <definedName name="sheet44_4" localSheetId="44">'3-13其他流动资产'!$A$5</definedName>
    <definedName name="sheet44_7" localSheetId="44">'3-13其他流动资产'!$F$27</definedName>
    <definedName name="sheet44_8" localSheetId="44">'3-13其他流动资产'!$G$27</definedName>
    <definedName name="sheet45_1" localSheetId="45">'4-非流动资产汇总'!$C$39</definedName>
    <definedName name="sheet45_10" localSheetId="45">'4-非流动资产汇总'!$D$10</definedName>
    <definedName name="sheet45_100" localSheetId="45">'4-非流动资产汇总'!$F$25</definedName>
    <definedName name="sheet45_101" localSheetId="45">'4-非流动资产汇总'!$E$26</definedName>
    <definedName name="sheet45_102" localSheetId="45">'4-非流动资产汇总'!$F$26</definedName>
    <definedName name="sheet45_103" localSheetId="45">'4-非流动资产汇总'!$E$27</definedName>
    <definedName name="sheet45_104" localSheetId="45">'4-非流动资产汇总'!$F$27</definedName>
    <definedName name="sheet45_105" localSheetId="45">'4-非流动资产汇总'!$E$28</definedName>
    <definedName name="sheet45_106" localSheetId="45">'4-非流动资产汇总'!$F$28</definedName>
    <definedName name="sheet45_107" localSheetId="45">'4-非流动资产汇总'!$E$29</definedName>
    <definedName name="sheet45_108" localSheetId="45">'4-非流动资产汇总'!$F$29</definedName>
    <definedName name="sheet45_109" localSheetId="45">'4-非流动资产汇总'!$E$30</definedName>
    <definedName name="sheet45_11" localSheetId="45">'4-非流动资产汇总'!$C$11</definedName>
    <definedName name="sheet45_110" localSheetId="45">'4-非流动资产汇总'!$F$30</definedName>
    <definedName name="sheet45_111" localSheetId="45">'4-非流动资产汇总'!$E$31</definedName>
    <definedName name="sheet45_112" localSheetId="45">'4-非流动资产汇总'!$F$31</definedName>
    <definedName name="sheet45_113" localSheetId="45">'4-非流动资产汇总'!$E$32</definedName>
    <definedName name="sheet45_114" localSheetId="45">'4-非流动资产汇总'!$F$32</definedName>
    <definedName name="sheet45_115" localSheetId="45">'4-非流动资产汇总'!$E$33</definedName>
    <definedName name="sheet45_116" localSheetId="45">'4-非流动资产汇总'!$F$33</definedName>
    <definedName name="sheet45_117" localSheetId="45">'4-非流动资产汇总'!$E$34</definedName>
    <definedName name="sheet45_118" localSheetId="45">'4-非流动资产汇总'!$F$34</definedName>
    <definedName name="sheet45_119" localSheetId="45">'4-非流动资产汇总'!$E$35</definedName>
    <definedName name="sheet45_12" localSheetId="45">'4-非流动资产汇总'!$D$11</definedName>
    <definedName name="sheet45_120" localSheetId="45">'4-非流动资产汇总'!$F$35</definedName>
    <definedName name="sheet45_121" localSheetId="45">'4-非流动资产汇总'!$C$38</definedName>
    <definedName name="sheet45_122" localSheetId="45">'4-非流动资产汇总'!$D$38</definedName>
    <definedName name="sheet45_123" localSheetId="45">'4-非流动资产汇总'!$E$39</definedName>
    <definedName name="sheet45_124" localSheetId="45">'4-非流动资产汇总'!$F$39</definedName>
    <definedName name="sheet45_125" localSheetId="45">'4-非流动资产汇总'!$E$40</definedName>
    <definedName name="sheet45_13" localSheetId="45">'4-非流动资产汇总'!$C$12</definedName>
    <definedName name="sheet45_14" localSheetId="45">'4-非流动资产汇总'!$D$12</definedName>
    <definedName name="sheet45_15" localSheetId="45">'4-非流动资产汇总'!$C$13</definedName>
    <definedName name="sheet45_16" localSheetId="45">'4-非流动资产汇总'!$D$13</definedName>
    <definedName name="sheet45_17" localSheetId="45">'4-非流动资产汇总'!$C$14</definedName>
    <definedName name="sheet45_18" localSheetId="45">'4-非流动资产汇总'!$D$14</definedName>
    <definedName name="sheet45_19" localSheetId="45">'4-非流动资产汇总'!$C$15</definedName>
    <definedName name="sheet45_2" localSheetId="45">'4-非流动资产汇总'!$D$39</definedName>
    <definedName name="sheet45_20" localSheetId="45">'4-非流动资产汇总'!$D$15</definedName>
    <definedName name="sheet45_21" localSheetId="45">'4-非流动资产汇总'!$C$16</definedName>
    <definedName name="sheet45_22" localSheetId="45">'4-非流动资产汇总'!$D$16</definedName>
    <definedName name="sheet45_23" localSheetId="45">'4-非流动资产汇总'!$C$17</definedName>
    <definedName name="sheet45_24" localSheetId="45">'4-非流动资产汇总'!$D$17</definedName>
    <definedName name="sheet45_25" localSheetId="45">'4-非流动资产汇总'!$C$18</definedName>
    <definedName name="sheet45_26" localSheetId="45">'4-非流动资产汇总'!$D$18</definedName>
    <definedName name="sheet45_27" localSheetId="45">'4-非流动资产汇总'!$C$19</definedName>
    <definedName name="sheet45_28" localSheetId="45">'4-非流动资产汇总'!$D$19</definedName>
    <definedName name="sheet45_29" localSheetId="45">'4-非流动资产汇总'!$C$20</definedName>
    <definedName name="sheet45_3" localSheetId="45">'4-非流动资产汇总'!$C$7</definedName>
    <definedName name="sheet45_30" localSheetId="45">'4-非流动资产汇总'!$D$20</definedName>
    <definedName name="sheet45_31" localSheetId="45">'4-非流动资产汇总'!$C$21</definedName>
    <definedName name="sheet45_32" localSheetId="45">'4-非流动资产汇总'!$D$21</definedName>
    <definedName name="sheet45_33" localSheetId="45">'4-非流动资产汇总'!$C$22</definedName>
    <definedName name="sheet45_34" localSheetId="45">'4-非流动资产汇总'!$D$22</definedName>
    <definedName name="sheet45_35" localSheetId="45">'4-非流动资产汇总'!$C$23</definedName>
    <definedName name="sheet45_36" localSheetId="45">'4-非流动资产汇总'!$D$23</definedName>
    <definedName name="sheet45_37" localSheetId="45">'4-非流动资产汇总'!$C$24</definedName>
    <definedName name="sheet45_38" localSheetId="45">'4-非流动资产汇总'!$D$24</definedName>
    <definedName name="sheet45_39" localSheetId="45">'4-非流动资产汇总'!$C$25</definedName>
    <definedName name="sheet45_4" localSheetId="45">'4-非流动资产汇总'!$D$7</definedName>
    <definedName name="sheet45_40" localSheetId="45">'4-非流动资产汇总'!$D$25</definedName>
    <definedName name="sheet45_41" localSheetId="45">'4-非流动资产汇总'!$C$26</definedName>
    <definedName name="sheet45_42" localSheetId="45">'4-非流动资产汇总'!$D$26</definedName>
    <definedName name="sheet45_43" localSheetId="45">'4-非流动资产汇总'!$C$27</definedName>
    <definedName name="sheet45_44" localSheetId="45">'4-非流动资产汇总'!$D$27</definedName>
    <definedName name="sheet45_45" localSheetId="45">'4-非流动资产汇总'!$C$28</definedName>
    <definedName name="sheet45_46" localSheetId="45">'4-非流动资产汇总'!$D$28</definedName>
    <definedName name="sheet45_47" localSheetId="45">'4-非流动资产汇总'!$C$29</definedName>
    <definedName name="sheet45_48" localSheetId="45">'4-非流动资产汇总'!$D$29</definedName>
    <definedName name="sheet45_49" localSheetId="45">'4-非流动资产汇总'!$C$30</definedName>
    <definedName name="sheet45_5" localSheetId="45">'4-非流动资产汇总'!$C$8</definedName>
    <definedName name="sheet45_50" localSheetId="45">'4-非流动资产汇总'!$D$30</definedName>
    <definedName name="sheet45_51" localSheetId="45">'4-非流动资产汇总'!$C$31</definedName>
    <definedName name="sheet45_52" localSheetId="45">'4-非流动资产汇总'!$D$31</definedName>
    <definedName name="sheet45_53" localSheetId="45">'4-非流动资产汇总'!$C$32</definedName>
    <definedName name="sheet45_54" localSheetId="45">'4-非流动资产汇总'!$D$32</definedName>
    <definedName name="sheet45_55" localSheetId="45">'4-非流动资产汇总'!$C$33</definedName>
    <definedName name="sheet45_56" localSheetId="45">'4-非流动资产汇总'!$D$33</definedName>
    <definedName name="sheet45_57" localSheetId="45">'4-非流动资产汇总'!$C$34</definedName>
    <definedName name="sheet45_58" localSheetId="45">'4-非流动资产汇总'!$D$34</definedName>
    <definedName name="sheet45_59" localSheetId="45">'4-非流动资产汇总'!$C$35</definedName>
    <definedName name="sheet45_6" localSheetId="45">'4-非流动资产汇总'!$D$8</definedName>
    <definedName name="sheet45_60" localSheetId="45">'4-非流动资产汇总'!$D$35</definedName>
    <definedName name="sheet45_61" localSheetId="45">'4-非流动资产汇总'!$A$3</definedName>
    <definedName name="sheet45_62" localSheetId="45">'4-非流动资产汇总'!$A$5</definedName>
    <definedName name="sheet45_63" localSheetId="45">'4-非流动资产汇总'!$E$7</definedName>
    <definedName name="sheet45_64" localSheetId="45">'4-非流动资产汇总'!$F$7</definedName>
    <definedName name="sheet45_65" localSheetId="45">'4-非流动资产汇总'!$E$8</definedName>
    <definedName name="sheet45_66" localSheetId="45">'4-非流动资产汇总'!$F$8</definedName>
    <definedName name="sheet45_67" localSheetId="45">'4-非流动资产汇总'!$E$9</definedName>
    <definedName name="sheet45_68" localSheetId="45">'4-非流动资产汇总'!$F$9</definedName>
    <definedName name="sheet45_69" localSheetId="45">'4-非流动资产汇总'!$E$10</definedName>
    <definedName name="sheet45_7" localSheetId="45">'4-非流动资产汇总'!$C$9</definedName>
    <definedName name="sheet45_70" localSheetId="45">'4-非流动资产汇总'!$F$10</definedName>
    <definedName name="sheet45_71" localSheetId="45">'4-非流动资产汇总'!$E$11</definedName>
    <definedName name="sheet45_72" localSheetId="45">'4-非流动资产汇总'!$F$11</definedName>
    <definedName name="sheet45_73" localSheetId="45">'4-非流动资产汇总'!$E$12</definedName>
    <definedName name="sheet45_74" localSheetId="45">'4-非流动资产汇总'!$F$12</definedName>
    <definedName name="sheet45_75" localSheetId="45">'4-非流动资产汇总'!$E$13</definedName>
    <definedName name="sheet45_76" localSheetId="45">'4-非流动资产汇总'!$F$13</definedName>
    <definedName name="sheet45_77" localSheetId="45">'4-非流动资产汇总'!$E$14</definedName>
    <definedName name="sheet45_78" localSheetId="45">'4-非流动资产汇总'!$F$14</definedName>
    <definedName name="sheet45_79" localSheetId="45">'4-非流动资产汇总'!$E$15</definedName>
    <definedName name="sheet45_8" localSheetId="45">'4-非流动资产汇总'!$D$9</definedName>
    <definedName name="sheet45_80" localSheetId="45">'4-非流动资产汇总'!$F$15</definedName>
    <definedName name="sheet45_81" localSheetId="45">'4-非流动资产汇总'!$E$16</definedName>
    <definedName name="sheet45_82" localSheetId="45">'4-非流动资产汇总'!$F$16</definedName>
    <definedName name="sheet45_83" localSheetId="45">'4-非流动资产汇总'!$E$17</definedName>
    <definedName name="sheet45_84" localSheetId="45">'4-非流动资产汇总'!$F$17</definedName>
    <definedName name="sheet45_85" localSheetId="45">'4-非流动资产汇总'!$E$18</definedName>
    <definedName name="sheet45_86" localSheetId="45">'4-非流动资产汇总'!$F$18</definedName>
    <definedName name="sheet45_87" localSheetId="45">'4-非流动资产汇总'!$E$19</definedName>
    <definedName name="sheet45_88" localSheetId="45">'4-非流动资产汇总'!$F$19</definedName>
    <definedName name="sheet45_89" localSheetId="45">'4-非流动资产汇总'!$E$20</definedName>
    <definedName name="sheet45_9" localSheetId="45">'4-非流动资产汇总'!$C$10</definedName>
    <definedName name="sheet45_90" localSheetId="45">'4-非流动资产汇总'!$F$20</definedName>
    <definedName name="sheet45_91" localSheetId="45">'4-非流动资产汇总'!$E$21</definedName>
    <definedName name="sheet45_92" localSheetId="45">'4-非流动资产汇总'!$F$21</definedName>
    <definedName name="sheet45_93" localSheetId="45">'4-非流动资产汇总'!$E$22</definedName>
    <definedName name="sheet45_94" localSheetId="45">'4-非流动资产汇总'!$F$22</definedName>
    <definedName name="sheet45_95" localSheetId="45">'4-非流动资产汇总'!$E$23</definedName>
    <definedName name="sheet45_96" localSheetId="45">'4-非流动资产汇总'!$F$23</definedName>
    <definedName name="sheet45_97" localSheetId="45">'4-非流动资产汇总'!$E$24</definedName>
    <definedName name="sheet45_98" localSheetId="45">'4-非流动资产汇总'!$F$24</definedName>
    <definedName name="sheet45_99" localSheetId="45">'4-非流动资产汇总'!$E$25</definedName>
    <definedName name="sheet46_1" localSheetId="46">'4-1债权投资'!$F$27</definedName>
    <definedName name="sheet46_10" localSheetId="46">'4-1债权投资'!$G$25</definedName>
    <definedName name="sheet46_12" localSheetId="46">'4-1债权投资'!$H$24</definedName>
    <definedName name="sheet46_13" localSheetId="46">'4-1债权投资'!$H$25</definedName>
    <definedName name="sheet46_14" localSheetId="46">'4-1债权投资'!$F$26</definedName>
    <definedName name="sheet46_15" localSheetId="46">'4-1债权投资'!$A$28</definedName>
    <definedName name="sheet46_16" localSheetId="46">'4-1债权投资'!$H$28</definedName>
    <definedName name="sheet46_17" localSheetId="46">'4-1债权投资'!$A$29</definedName>
    <definedName name="sheet46_19" localSheetId="46">'4-1债权投资'!$D$27</definedName>
    <definedName name="sheet46_2" localSheetId="46">'4-1债权投资'!$H$27</definedName>
    <definedName name="sheet46_21" localSheetId="46">'4-1债权投资'!$E$27</definedName>
    <definedName name="sheet46_22" localSheetId="46">'4-1债权投资'!$G$27</definedName>
    <definedName name="sheet46_24" localSheetId="46">'4-1债权投资'!$I$27</definedName>
    <definedName name="sheet46_3" localSheetId="46">'4-1债权投资'!$A$3</definedName>
    <definedName name="sheet46_4" localSheetId="46">'4-1债权投资'!$A$5</definedName>
    <definedName name="sheet46_6" localSheetId="46">'4-1债权投资'!$F$24</definedName>
    <definedName name="sheet46_7" localSheetId="46">'4-1债权投资'!$F$25</definedName>
    <definedName name="sheet46_9" localSheetId="46">'4-1债权投资'!$G$24</definedName>
    <definedName name="sheet47_1" localSheetId="47">'4-2其他债权投资'!$F$27</definedName>
    <definedName name="sheet47_10" localSheetId="47">'4-2其他债权投资'!$G$28</definedName>
    <definedName name="sheet47_11" localSheetId="47">'4-2其他债权投资'!$A$29</definedName>
    <definedName name="sheet47_13" localSheetId="47">'4-2其他债权投资'!$D$27</definedName>
    <definedName name="sheet47_15" localSheetId="47">'4-2其他债权投资'!$E$27</definedName>
    <definedName name="sheet47_17" localSheetId="47">'4-2其他债权投资'!$H$27</definedName>
    <definedName name="sheet47_2" localSheetId="47">'4-2其他债权投资'!$G$27</definedName>
    <definedName name="sheet47_3" localSheetId="47">'4-2其他债权投资'!$A$3</definedName>
    <definedName name="sheet47_4" localSheetId="47">'4-2其他债权投资'!$A$5</definedName>
    <definedName name="sheet47_6" localSheetId="47">'4-2其他债权投资'!$F$26</definedName>
    <definedName name="sheet47_8" localSheetId="47">'4-2其他债权投资'!$G$26</definedName>
    <definedName name="sheet47_9" localSheetId="47">'4-2其他债权投资'!$A$28</definedName>
    <definedName name="sheet48_1" localSheetId="48">'4-3长期应收'!$A$2</definedName>
    <definedName name="sheet48_10" localSheetId="48">'4-3长期应收'!$A$5</definedName>
    <definedName name="sheet48_12" localSheetId="48">'4-3长期应收'!$E$24</definedName>
    <definedName name="sheet48_14" localSheetId="48">'4-3长期应收'!$F$24</definedName>
    <definedName name="sheet48_15" localSheetId="48">'4-3长期应收'!$F$25</definedName>
    <definedName name="sheet48_17" localSheetId="48">'4-3长期应收'!$G$24</definedName>
    <definedName name="sheet48_18" localSheetId="48">'4-3长期应收'!$A$28</definedName>
    <definedName name="sheet48_19" localSheetId="48">'4-3长期应收'!$G$28</definedName>
    <definedName name="sheet48_2" localSheetId="48">'4-3长期应收'!$I$2</definedName>
    <definedName name="sheet48_20" localSheetId="48">'4-3长期应收'!$A$29</definedName>
    <definedName name="sheet48_21" localSheetId="48">'4-3长期应收'!$F$27</definedName>
    <definedName name="sheet48_23" localSheetId="48">'4-3长期应收'!$H$27</definedName>
    <definedName name="sheet48_3" localSheetId="48">'4-3长期应收'!$E$25</definedName>
    <definedName name="sheet48_4" localSheetId="48">'4-3长期应收'!$G$25</definedName>
    <definedName name="sheet48_5" localSheetId="48">'4-3长期应收'!$E$26</definedName>
    <definedName name="sheet48_6" localSheetId="48">'4-3长期应收'!$G$26</definedName>
    <definedName name="sheet48_7" localSheetId="48">'4-3长期应收'!$E$27</definedName>
    <definedName name="sheet48_8" localSheetId="48">'4-3长期应收'!$G$27</definedName>
    <definedName name="sheet48_9" localSheetId="48">'4-3长期应收'!$A$3</definedName>
    <definedName name="sheet49_1" localSheetId="49">'4-4长期股权投资'!$A$2</definedName>
    <definedName name="sheet49_10" localSheetId="49">'4-4长期股权投资'!$I$24</definedName>
    <definedName name="sheet49_12" localSheetId="49">'4-4长期股权投资'!$P$24</definedName>
    <definedName name="sheet49_14" localSheetId="49">'4-4长期股权投资'!$K$24</definedName>
    <definedName name="sheet49_15" localSheetId="49">'4-4长期股权投资'!$A$3</definedName>
    <definedName name="sheet49_16" localSheetId="49">'4-4长期股权投资'!$A$5</definedName>
    <definedName name="sheet49_17" localSheetId="49">'4-4长期股权投资'!$I$7</definedName>
    <definedName name="sheet49_19" localSheetId="49">'4-4长期股权投资'!$J$24</definedName>
    <definedName name="sheet49_2" localSheetId="49">'4-4长期股权投资'!$M$2</definedName>
    <definedName name="sheet49_20" localSheetId="49">'4-4长期股权投资'!$J$25</definedName>
    <definedName name="sheet49_21" localSheetId="49">'4-4长期股权投资'!$K$7</definedName>
    <definedName name="sheet49_22" localSheetId="49">'4-4长期股权投资'!$A$28</definedName>
    <definedName name="sheet49_23" localSheetId="49">'4-4长期股权投资'!$K$28</definedName>
    <definedName name="sheet49_24" localSheetId="49">'4-4长期股权投资'!$A$29</definedName>
    <definedName name="sheet49_26" localSheetId="49">'4-4长期股权投资'!$H$27</definedName>
    <definedName name="sheet49_27" localSheetId="49">'4-4长期股权投资'!$J$27</definedName>
    <definedName name="sheet49_29" localSheetId="49">'4-4长期股权投资'!$L$27</definedName>
    <definedName name="sheet49_3" localSheetId="49">'4-4长期股权投资'!$I$25</definedName>
    <definedName name="sheet49_4" localSheetId="49">'4-4长期股权投资'!$K$25</definedName>
    <definedName name="sheet49_5" localSheetId="49">'4-4长期股权投资'!$I$26</definedName>
    <definedName name="sheet49_6" localSheetId="49">'4-4长期股权投资'!$K$26</definedName>
    <definedName name="sheet49_7" localSheetId="49">'4-4长期股权投资'!$I$27</definedName>
    <definedName name="sheet49_8" localSheetId="49">'4-4长期股权投资'!$K$27</definedName>
    <definedName name="sheet50_1" localSheetId="50">'4-5其他权益工具投资'!$A$2</definedName>
    <definedName name="sheet50_10" localSheetId="50">'4-5其他权益工具投资'!$A$5</definedName>
    <definedName name="sheet50_12" localSheetId="50">'4-5其他权益工具投资'!$J$24</definedName>
    <definedName name="sheet50_14" localSheetId="50">'4-5其他权益工具投资'!$K$24</definedName>
    <definedName name="sheet50_15" localSheetId="50">'4-5其他权益工具投资'!$K$25</definedName>
    <definedName name="sheet50_17" localSheetId="50">'4-5其他权益工具投资'!$L$24</definedName>
    <definedName name="sheet50_18" localSheetId="50">'4-5其他权益工具投资'!$A$28</definedName>
    <definedName name="sheet50_19" localSheetId="50">'4-5其他权益工具投资'!$L$28</definedName>
    <definedName name="sheet50_2" localSheetId="50">'4-5其他权益工具投资'!$N$2</definedName>
    <definedName name="sheet50_20" localSheetId="50">'4-5其他权益工具投资'!$A$29</definedName>
    <definedName name="sheet50_22" localSheetId="50">'4-5其他权益工具投资'!$G$27</definedName>
    <definedName name="sheet50_24" localSheetId="50">'4-5其他权益工具投资'!$H$27</definedName>
    <definedName name="sheet50_26" localSheetId="50">'4-5其他权益工具投资'!$I$27</definedName>
    <definedName name="sheet50_27" localSheetId="50">'4-5其他权益工具投资'!$K$27</definedName>
    <definedName name="sheet50_29" localSheetId="50">'4-5其他权益工具投资'!$M$27</definedName>
    <definedName name="sheet50_3" localSheetId="50">'4-5其他权益工具投资'!$J$25</definedName>
    <definedName name="sheet50_4" localSheetId="50">'4-5其他权益工具投资'!$L$25</definedName>
    <definedName name="sheet50_5" localSheetId="50">'4-5其他权益工具投资'!$J$26</definedName>
    <definedName name="sheet50_6" localSheetId="50">'4-5其他权益工具投资'!$L$26</definedName>
    <definedName name="sheet50_7" localSheetId="50">'4-5其他权益工具投资'!$J$27</definedName>
    <definedName name="sheet50_8" localSheetId="50">'4-5其他权益工具投资'!$L$27</definedName>
    <definedName name="sheet50_9" localSheetId="50">'4-5其他权益工具投资'!$A$3</definedName>
    <definedName name="sheet51_1" localSheetId="51">'4-6其他非流动金融资产'!$A$2</definedName>
    <definedName name="sheet51_10" localSheetId="51">'4-6其他非流动金融资产'!$A$5</definedName>
    <definedName name="sheet51_16" localSheetId="51">'4-6其他非流动金融资产'!$J$24</definedName>
    <definedName name="sheet51_18" localSheetId="51">'4-6其他非流动金融资产'!$K$24</definedName>
    <definedName name="sheet51_19" localSheetId="51">'4-6其他非流动金融资产'!$K$25</definedName>
    <definedName name="sheet51_2" localSheetId="51">'4-6其他非流动金融资产'!$N$2</definedName>
    <definedName name="sheet51_21" localSheetId="51">'4-6其他非流动金融资产'!$L$24</definedName>
    <definedName name="sheet51_22" localSheetId="51">'4-6其他非流动金融资产'!$A$28</definedName>
    <definedName name="sheet51_23" localSheetId="51">'4-6其他非流动金融资产'!$L$28</definedName>
    <definedName name="sheet51_24" localSheetId="51">'4-6其他非流动金融资产'!$A$29</definedName>
    <definedName name="sheet51_26" localSheetId="51">'4-6其他非流动金融资产'!$F$27</definedName>
    <definedName name="sheet51_28" localSheetId="51">'4-6其他非流动金融资产'!$G$27</definedName>
    <definedName name="sheet51_3" localSheetId="51">'4-6其他非流动金融资产'!$J$25</definedName>
    <definedName name="sheet51_30" localSheetId="51">'4-6其他非流动金融资产'!$H$27</definedName>
    <definedName name="sheet51_32" localSheetId="51">'4-6其他非流动金融资产'!$I$27</definedName>
    <definedName name="sheet51_33" localSheetId="51">'4-6其他非流动金融资产'!$K$27</definedName>
    <definedName name="sheet51_35" localSheetId="51">'4-6其他非流动金融资产'!$M$27</definedName>
    <definedName name="sheet51_4" localSheetId="51">'4-6其他非流动金融资产'!$L$25</definedName>
    <definedName name="sheet51_5" localSheetId="51">'4-6其他非流动金融资产'!$J$26</definedName>
    <definedName name="sheet51_6" localSheetId="51">'4-6其他非流动金融资产'!$L$26</definedName>
    <definedName name="sheet51_7" localSheetId="51">'4-6其他非流动金融资产'!$J$27</definedName>
    <definedName name="sheet51_8" localSheetId="51">'4-6其他非流动金融资产'!$L$27</definedName>
    <definedName name="sheet51_9" localSheetId="51">'4-6其他非流动金融资产'!$A$3</definedName>
    <definedName name="sheet52_1" localSheetId="52">'4-7投资性房地产汇总'!$C$27</definedName>
    <definedName name="sheet52_10" localSheetId="52">'4-7投资性房地产汇总'!$C$8</definedName>
    <definedName name="sheet52_11" localSheetId="52">'4-7投资性房地产汇总'!$E$8</definedName>
    <definedName name="sheet52_12" localSheetId="52">'4-7投资性房地产汇总'!$F$8</definedName>
    <definedName name="sheet52_13" localSheetId="52">'4-7投资性房地产汇总'!$G$8</definedName>
    <definedName name="sheet52_14" localSheetId="52">'4-7投资性房地产汇总'!$C$9</definedName>
    <definedName name="sheet52_15" localSheetId="52">'4-7投资性房地产汇总'!$D$9</definedName>
    <definedName name="sheet52_16" localSheetId="52">'4-7投资性房地产汇总'!$E$9</definedName>
    <definedName name="sheet52_17" localSheetId="52">'4-7投资性房地产汇总'!$F$9</definedName>
    <definedName name="sheet52_18" localSheetId="52">'4-7投资性房地产汇总'!$G$9</definedName>
    <definedName name="sheet52_19" localSheetId="52">'4-7投资性房地产汇总'!$C$10</definedName>
    <definedName name="sheet52_2" localSheetId="52">'4-7投资性房地产汇总'!$E$27</definedName>
    <definedName name="sheet52_20" localSheetId="52">'4-7投资性房地产汇总'!$E$10</definedName>
    <definedName name="sheet52_21" localSheetId="52">'4-7投资性房地产汇总'!$F$10</definedName>
    <definedName name="sheet52_22" localSheetId="52">'4-7投资性房地产汇总'!$G$10</definedName>
    <definedName name="sheet52_23" localSheetId="52">'4-7投资性房地产汇总'!$C$24</definedName>
    <definedName name="sheet52_24" localSheetId="52">'4-7投资性房地产汇总'!$C$25</definedName>
    <definedName name="sheet52_25" localSheetId="52">'4-7投资性房地产汇总'!$D$24</definedName>
    <definedName name="sheet52_26" localSheetId="52">'4-7投资性房地产汇总'!$D$25</definedName>
    <definedName name="sheet52_27" localSheetId="52">'4-7投资性房地产汇总'!$E$24</definedName>
    <definedName name="sheet52_28" localSheetId="52">'4-7投资性房地产汇总'!$E$25</definedName>
    <definedName name="sheet52_29" localSheetId="52">'4-7投资性房地产汇总'!$F$25</definedName>
    <definedName name="sheet52_3" localSheetId="52">'4-7投资性房地产汇总'!$A$3</definedName>
    <definedName name="sheet52_30" localSheetId="52">'4-7投资性房地产汇总'!$G$25</definedName>
    <definedName name="sheet52_31" localSheetId="52">'4-7投资性房地产汇总'!$C$26</definedName>
    <definedName name="sheet52_32" localSheetId="52">'4-7投资性房地产汇总'!$E$26</definedName>
    <definedName name="sheet52_33" localSheetId="52">'4-7投资性房地产汇总'!$F$27</definedName>
    <definedName name="sheet52_34" localSheetId="52">'4-7投资性房地产汇总'!$G$27</definedName>
    <definedName name="sheet52_35" localSheetId="52">'4-7投资性房地产汇总'!$A$28</definedName>
    <definedName name="sheet52_36" localSheetId="52">'4-7投资性房地产汇总'!$E$28</definedName>
    <definedName name="sheet52_37" localSheetId="52">'4-7投资性房地产汇总'!$A$29</definedName>
    <definedName name="sheet52_4" localSheetId="52">'4-7投资性房地产汇总'!$A$5</definedName>
    <definedName name="sheet52_5" localSheetId="52">'4-7投资性房地产汇总'!$C$7</definedName>
    <definedName name="sheet52_6" localSheetId="52">'4-7投资性房地产汇总'!$D$7</definedName>
    <definedName name="sheet52_7" localSheetId="52">'4-7投资性房地产汇总'!$E$7</definedName>
    <definedName name="sheet52_8" localSheetId="52">'4-7投资性房地产汇总'!$F$7</definedName>
    <definedName name="sheet52_9" localSheetId="52">'4-7投资性房地产汇总'!$G$7</definedName>
    <definedName name="sheet53_1" localSheetId="53">'4-7-1投资性房地产（成本计量）'!$A$2</definedName>
    <definedName name="sheet53_10" localSheetId="53">'4-7-1投资性房地产（成本计量）'!$U$26</definedName>
    <definedName name="sheet53_11" localSheetId="53">'4-7-1投资性房地产（成本计量）'!$W$26</definedName>
    <definedName name="sheet53_12" localSheetId="53">'4-7-1投资性房地产（成本计量）'!$A$27</definedName>
    <definedName name="sheet53_13" localSheetId="53">'4-7-1投资性房地产（成本计量）'!$R$27</definedName>
    <definedName name="sheet53_14" localSheetId="53">'4-7-1投资性房地产（成本计量）'!$S$27</definedName>
    <definedName name="sheet53_15" localSheetId="53">'4-7-1投资性房地产（成本计量）'!$U$27</definedName>
    <definedName name="sheet53_16" localSheetId="53">'4-7-1投资性房地产（成本计量）'!$W$27</definedName>
    <definedName name="sheet53_17" localSheetId="53">'4-7-1投资性房地产（成本计量）'!$T$25</definedName>
    <definedName name="sheet53_18" localSheetId="53">'4-7-1投资性房地产（成本计量）'!$A$3</definedName>
    <definedName name="sheet53_19" localSheetId="53">'4-7-1投资性房地产（成本计量）'!$A$5</definedName>
    <definedName name="sheet53_2" localSheetId="53">'4-7-1投资性房地产（成本计量）'!$A$25</definedName>
    <definedName name="sheet53_23" localSheetId="53">'4-7-1投资性房地产（成本计量）'!$U$24</definedName>
    <definedName name="sheet53_24" localSheetId="53">'4-7-1投资性房地产（成本计量）'!$V$24</definedName>
    <definedName name="sheet53_25" localSheetId="53">'4-7-1投资性房地产（成本计量）'!$W$24</definedName>
    <definedName name="sheet53_27" localSheetId="53">'4-7-1投资性房地产（成本计量）'!$R$24</definedName>
    <definedName name="sheet53_29" localSheetId="53">'4-7-1投资性房地产（成本计量）'!$S$24</definedName>
    <definedName name="sheet53_3" localSheetId="53">'4-7-1投资性房地产（成本计量）'!$R$25</definedName>
    <definedName name="sheet53_31" localSheetId="53">'4-7-1投资性房地产（成本计量）'!$T$24</definedName>
    <definedName name="sheet53_32" localSheetId="53">'4-7-1投资性房地产（成本计量）'!$A$28</definedName>
    <definedName name="sheet53_33" localSheetId="53">'4-7-1投资性房地产（成本计量）'!$X$28</definedName>
    <definedName name="sheet53_34" localSheetId="53">'4-7-1投资性房地产（成本计量）'!$A$29</definedName>
    <definedName name="sheet53_36" localSheetId="53">'4-7-1投资性房地产（成本计量）'!$P$27</definedName>
    <definedName name="sheet53_38" localSheetId="53">'4-7-1投资性房地产（成本计量）'!$Q$27</definedName>
    <definedName name="sheet53_39" localSheetId="53">'4-7-1投资性房地产（成本计量）'!$T$27</definedName>
    <definedName name="sheet53_4" localSheetId="53">'4-7-1投资性房地产（成本计量）'!$S$25</definedName>
    <definedName name="sheet53_40" localSheetId="53">'4-7-1投资性房地产（成本计量）'!$V$27</definedName>
    <definedName name="sheet53_42" localSheetId="53">'4-7-1投资性房地产（成本计量）'!$X$27</definedName>
    <definedName name="sheet53_44" localSheetId="53">'4-7-1投资性房地产（成本计量）'!$Y$27</definedName>
    <definedName name="sheet53_5" localSheetId="53">'4-7-1投资性房地产（成本计量）'!$U$25</definedName>
    <definedName name="sheet53_6" localSheetId="53">'4-7-1投资性房地产（成本计量）'!$W$25</definedName>
    <definedName name="sheet53_7" localSheetId="53">'4-7-1投资性房地产（成本计量）'!$A$26</definedName>
    <definedName name="sheet53_8" localSheetId="53">'4-7-1投资性房地产（成本计量）'!$R$26</definedName>
    <definedName name="sheet53_9" localSheetId="53">'4-7-1投资性房地产（成本计量）'!$S$26</definedName>
    <definedName name="sheet54_1" localSheetId="54">'4-7-2投资性房地产（公允计量）'!$S$27</definedName>
    <definedName name="sheet54_10" localSheetId="54">'4-7-2投资性房地产（公允计量）'!$T$28</definedName>
    <definedName name="sheet54_11" localSheetId="54">'4-7-2投资性房地产（公允计量）'!$A$29</definedName>
    <definedName name="sheet54_13" localSheetId="54">'4-7-2投资性房地产（公允计量）'!$P$27</definedName>
    <definedName name="sheet54_15" localSheetId="54">'4-7-2投资性房地产（公允计量）'!$Q$27</definedName>
    <definedName name="sheet54_17" localSheetId="54">'4-7-2投资性房地产（公允计量）'!$R$27</definedName>
    <definedName name="sheet54_19" localSheetId="54">'4-7-2投资性房地产（公允计量）'!$U$27</definedName>
    <definedName name="sheet54_2" localSheetId="54">'4-7-2投资性房地产（公允计量）'!$T$27</definedName>
    <definedName name="sheet54_3" localSheetId="54">'4-7-2投资性房地产（公允计量）'!$A$3</definedName>
    <definedName name="sheet54_4" localSheetId="54">'4-7-2投资性房地产（公允计量）'!$A$5</definedName>
    <definedName name="sheet54_6" localSheetId="54">'4-7-2投资性房地产（公允计量）'!$S$26</definedName>
    <definedName name="sheet54_8" localSheetId="54">'4-7-2投资性房地产（公允计量）'!$T$26</definedName>
    <definedName name="sheet54_9" localSheetId="54">'4-7-2投资性房地产（公允计量）'!$A$28</definedName>
    <definedName name="sheet55_1" localSheetId="55">'4-7-3投资性地产（成本计量）'!$A$2</definedName>
    <definedName name="sheet55_10" localSheetId="55">'4-7-3投资性地产（成本计量）'!$A$5</definedName>
    <definedName name="sheet55_12" localSheetId="55">'4-7-3投资性地产（成本计量）'!$N$30</definedName>
    <definedName name="sheet55_14" localSheetId="55">'4-7-3投资性地产（成本计量）'!$O$30</definedName>
    <definedName name="sheet55_16" localSheetId="55">'4-7-3投资性地产（成本计量）'!$P$30</definedName>
    <definedName name="sheet55_17" localSheetId="55">'4-7-3投资性地产（成本计量）'!$A$34</definedName>
    <definedName name="sheet55_18" localSheetId="55">'4-7-3投资性地产（成本计量）'!$P$34</definedName>
    <definedName name="sheet55_19" localSheetId="55">'4-7-3投资性地产（成本计量）'!$A$35</definedName>
    <definedName name="sheet55_2" localSheetId="55">'4-7-3投资性地产（成本计量）'!$N$31</definedName>
    <definedName name="sheet55_21" localSheetId="55">'4-7-3投资性地产（成本计量）'!$L$33</definedName>
    <definedName name="sheet55_23" localSheetId="55">'4-7-3投资性地产（成本计量）'!$M$33</definedName>
    <definedName name="sheet55_24" localSheetId="55">'4-7-3投资性地产（成本计量）'!$O$33</definedName>
    <definedName name="sheet55_26" localSheetId="55">'4-7-3投资性地产（成本计量）'!$Q$33</definedName>
    <definedName name="sheet55_3" localSheetId="55">'4-7-3投资性地产（成本计量）'!$P$31</definedName>
    <definedName name="sheet55_4" localSheetId="55">'4-7-3投资性地产（成本计量）'!$N$32</definedName>
    <definedName name="sheet55_5" localSheetId="55">'4-7-3投资性地产（成本计量）'!$P$32</definedName>
    <definedName name="sheet55_6" localSheetId="55">'4-7-3投资性地产（成本计量）'!$N$33</definedName>
    <definedName name="sheet55_7" localSheetId="55">'4-7-3投资性地产（成本计量）'!$P$33</definedName>
    <definedName name="sheet55_8" localSheetId="55">'4-7-3投资性地产（成本计量）'!$O$31</definedName>
    <definedName name="sheet55_9" localSheetId="55">'4-7-3投资性地产（成本计量）'!$A$3</definedName>
    <definedName name="sheet56_1" localSheetId="56">'4-7-4投资性地产（公允计量）'!$N$27</definedName>
    <definedName name="sheet56_10" localSheetId="56">'4-7-4投资性地产（公允计量）'!$O$28</definedName>
    <definedName name="sheet56_11" localSheetId="56">'4-7-4投资性地产（公允计量）'!$A$29</definedName>
    <definedName name="sheet56_13" localSheetId="56">'4-7-4投资性地产（公允计量）'!$J$27</definedName>
    <definedName name="sheet56_15" localSheetId="56">'4-7-4投资性地产（公允计量）'!$L$27</definedName>
    <definedName name="sheet56_17" localSheetId="56">'4-7-4投资性地产（公允计量）'!$M$27</definedName>
    <definedName name="sheet56_19" localSheetId="56">'4-7-4投资性地产（公允计量）'!$P$27</definedName>
    <definedName name="sheet56_2" localSheetId="56">'4-7-4投资性地产（公允计量）'!$O$27</definedName>
    <definedName name="sheet56_3" localSheetId="56">'4-7-4投资性地产（公允计量）'!$A$3</definedName>
    <definedName name="sheet56_4" localSheetId="56">'4-7-4投资性地产（公允计量）'!$A$5</definedName>
    <definedName name="sheet56_6" localSheetId="56">'4-7-4投资性地产（公允计量）'!$N$26</definedName>
    <definedName name="sheet56_8" localSheetId="56">'4-7-4投资性地产（公允计量）'!$O$26</definedName>
    <definedName name="sheet56_9" localSheetId="56">'4-7-4投资性地产（公允计量）'!$A$28</definedName>
    <definedName name="sheet58_1" localSheetId="57">'4-8-1房屋建筑物'!$A$2</definedName>
    <definedName name="sheet58_10" localSheetId="57">'4-8-1房屋建筑物'!$U$12</definedName>
    <definedName name="sheet58_100">'4-8-1房屋建筑物'!#REF!</definedName>
    <definedName name="sheet58_101">'4-8-1房屋建筑物'!#REF!</definedName>
    <definedName name="sheet58_11" localSheetId="57">'4-8-1房屋建筑物'!$V$12</definedName>
    <definedName name="sheet58_12" localSheetId="57">'4-8-1房屋建筑物'!$X$12</definedName>
    <definedName name="sheet58_13" localSheetId="57">'4-8-1房屋建筑物'!$Z$12</definedName>
    <definedName name="sheet58_14" localSheetId="57">'4-8-1房屋建筑物'!$W$10</definedName>
    <definedName name="sheet58_15" localSheetId="57">'4-8-1房屋建筑物'!$A$3</definedName>
    <definedName name="sheet58_16" localSheetId="57">'4-8-1房屋建筑物'!$A$5</definedName>
    <definedName name="sheet58_2" localSheetId="57">'4-8-1房屋建筑物'!$U$10</definedName>
    <definedName name="sheet58_20" localSheetId="57">'4-8-1房屋建筑物'!#REF!</definedName>
    <definedName name="sheet58_21" localSheetId="57">'4-8-1房屋建筑物'!#REF!</definedName>
    <definedName name="sheet58_22" localSheetId="57">'4-8-1房屋建筑物'!#REF!</definedName>
    <definedName name="sheet58_24" localSheetId="57">'4-8-1房屋建筑物'!#REF!</definedName>
    <definedName name="sheet58_26" localSheetId="57">'4-8-1房屋建筑物'!#REF!</definedName>
    <definedName name="sheet58_28" localSheetId="57">'4-8-1房屋建筑物'!#REF!</definedName>
    <definedName name="sheet58_29" localSheetId="57">'4-8-1房屋建筑物'!$A$13</definedName>
    <definedName name="sheet58_3" localSheetId="57">'4-8-1房屋建筑物'!$V$10</definedName>
    <definedName name="sheet58_30" localSheetId="57">'4-8-1房屋建筑物'!$AA$13</definedName>
    <definedName name="sheet58_31" localSheetId="57">'4-8-1房屋建筑物'!$A$14</definedName>
    <definedName name="sheet58_33" localSheetId="57">'4-8-1房屋建筑物'!$M$12</definedName>
    <definedName name="sheet58_35" localSheetId="57">'4-8-1房屋建筑物'!$N$12</definedName>
    <definedName name="sheet58_37" localSheetId="57">'4-8-1房屋建筑物'!$O$12</definedName>
    <definedName name="sheet58_39" localSheetId="57">'4-8-1房屋建筑物'!$Q$12</definedName>
    <definedName name="sheet58_4" localSheetId="57">'4-8-1房屋建筑物'!$X$10</definedName>
    <definedName name="sheet58_41" localSheetId="57">'4-8-1房屋建筑物'!$S$12</definedName>
    <definedName name="sheet58_43" localSheetId="57">'4-8-1房屋建筑物'!$T$12</definedName>
    <definedName name="sheet58_44" localSheetId="57">'4-8-1房屋建筑物'!$W$12</definedName>
    <definedName name="sheet58_45" localSheetId="57">'4-8-1房屋建筑物'!$Y$12</definedName>
    <definedName name="sheet58_47" localSheetId="57">'4-8-1房屋建筑物'!$AA$12</definedName>
    <definedName name="sheet58_49" localSheetId="57">'4-8-1房屋建筑物'!$AB$12</definedName>
    <definedName name="sheet58_5" localSheetId="57">'4-8-1房屋建筑物'!$Z$10</definedName>
    <definedName name="sheet58_6" localSheetId="57">'4-8-1房屋建筑物'!$U$11</definedName>
    <definedName name="sheet58_7" localSheetId="57">'4-8-1房屋建筑物'!$V$11</definedName>
    <definedName name="sheet58_8" localSheetId="57">'4-8-1房屋建筑物'!$X$11</definedName>
    <definedName name="sheet58_9" localSheetId="57">'4-8-1房屋建筑物'!$Z$11</definedName>
    <definedName name="sheet59_1" localSheetId="58">'4-8-2构筑物'!$A$2</definedName>
    <definedName name="sheet59_10" localSheetId="58">'4-8-2构筑物'!$L$27</definedName>
    <definedName name="sheet59_100">'4-8-2构筑物'!$S$24</definedName>
    <definedName name="sheet59_101">'4-8-2构筑物'!$H$24</definedName>
    <definedName name="sheet59_11" localSheetId="58">'4-8-2构筑物'!$M$27</definedName>
    <definedName name="sheet59_12" localSheetId="58">'4-8-2构筑物'!$O$27</definedName>
    <definedName name="sheet59_13" localSheetId="58">'4-8-2构筑物'!$Q$27</definedName>
    <definedName name="sheet59_14" localSheetId="58">'4-8-2构筑物'!$N$25</definedName>
    <definedName name="sheet59_15" localSheetId="58">'4-8-2构筑物'!$A$3</definedName>
    <definedName name="sheet59_16" localSheetId="58">'4-8-2构筑物'!$A$5</definedName>
    <definedName name="sheet59_2" localSheetId="58">'4-8-2构筑物'!$L$25</definedName>
    <definedName name="sheet59_20" localSheetId="58">'4-8-2构筑物'!$O$24</definedName>
    <definedName name="sheet59_21" localSheetId="58">'4-8-2构筑物'!$P$24</definedName>
    <definedName name="sheet59_22" localSheetId="58">'4-8-2构筑物'!$Q$24</definedName>
    <definedName name="sheet59_24" localSheetId="58">'4-8-2构筑物'!$L$24</definedName>
    <definedName name="sheet59_26" localSheetId="58">'4-8-2构筑物'!$M$24</definedName>
    <definedName name="sheet59_28" localSheetId="58">'4-8-2构筑物'!$N$24</definedName>
    <definedName name="sheet59_29" localSheetId="58">'4-8-2构筑物'!$A$28</definedName>
    <definedName name="sheet59_3" localSheetId="58">'4-8-2构筑物'!$M$25</definedName>
    <definedName name="sheet59_30" localSheetId="58">'4-8-2构筑物'!$Q$28</definedName>
    <definedName name="sheet59_31" localSheetId="58">'4-8-2构筑物'!$A$29</definedName>
    <definedName name="sheet59_33" localSheetId="58">'4-8-2构筑物'!$K$27</definedName>
    <definedName name="sheet59_34" localSheetId="58">'4-8-2构筑物'!$N$27</definedName>
    <definedName name="sheet59_35" localSheetId="58">'4-8-2构筑物'!$P$27</definedName>
    <definedName name="sheet59_37" localSheetId="58">'4-8-2构筑物'!$R$27</definedName>
    <definedName name="sheet59_39" localSheetId="58">'4-8-2构筑物'!$S$27</definedName>
    <definedName name="sheet59_4" localSheetId="58">'4-8-2构筑物'!$O$25</definedName>
    <definedName name="sheet59_5" localSheetId="58">'4-8-2构筑物'!$Q$25</definedName>
    <definedName name="sheet59_6" localSheetId="58">'4-8-2构筑物'!$L$26</definedName>
    <definedName name="sheet59_7" localSheetId="58">'4-8-2构筑物'!$M$26</definedName>
    <definedName name="sheet59_8" localSheetId="58">'4-8-2构筑物'!$O$26</definedName>
    <definedName name="sheet59_9" localSheetId="58">'4-8-2构筑物'!$Q$26</definedName>
    <definedName name="sheet6_1" localSheetId="2">基本信息输入表!$M$7</definedName>
    <definedName name="sheet6_10" localSheetId="2">基本信息输入表!$Q$15</definedName>
    <definedName name="sheet6_100" localSheetId="2">基本信息输入表!$M$47</definedName>
    <definedName name="sheet6_101" localSheetId="2">基本信息输入表!$Q$47</definedName>
    <definedName name="sheet6_102" localSheetId="2">基本信息输入表!$O$47</definedName>
    <definedName name="sheet6_103" localSheetId="2">基本信息输入表!$M$48</definedName>
    <definedName name="sheet6_104" localSheetId="2">基本信息输入表!$Q$48</definedName>
    <definedName name="sheet6_105" localSheetId="2">基本信息输入表!$O$48</definedName>
    <definedName name="sheet6_106" localSheetId="2">基本信息输入表!$M$49</definedName>
    <definedName name="sheet6_107" localSheetId="2">基本信息输入表!$Q$49</definedName>
    <definedName name="sheet6_108" localSheetId="2">基本信息输入表!$O$49</definedName>
    <definedName name="sheet6_109" localSheetId="2">基本信息输入表!$M$50</definedName>
    <definedName name="sheet6_11" localSheetId="2">基本信息输入表!$O$15</definedName>
    <definedName name="sheet6_110" localSheetId="2">基本信息输入表!$Q$50</definedName>
    <definedName name="sheet6_111" localSheetId="2">基本信息输入表!$O$50</definedName>
    <definedName name="sheet6_112" localSheetId="2">基本信息输入表!$M$51</definedName>
    <definedName name="sheet6_113" localSheetId="2">基本信息输入表!$Q$51</definedName>
    <definedName name="sheet6_114" localSheetId="2">基本信息输入表!$O$51</definedName>
    <definedName name="sheet6_115" localSheetId="2">基本信息输入表!$M$52</definedName>
    <definedName name="sheet6_116" localSheetId="2">基本信息输入表!$Q$52</definedName>
    <definedName name="sheet6_117" localSheetId="2">基本信息输入表!$O$52</definedName>
    <definedName name="sheet6_118" localSheetId="2">基本信息输入表!$M$53</definedName>
    <definedName name="sheet6_119" localSheetId="2">基本信息输入表!$Q$53</definedName>
    <definedName name="sheet6_12" localSheetId="2">基本信息输入表!$M$16</definedName>
    <definedName name="sheet6_120" localSheetId="2">基本信息输入表!$O$53</definedName>
    <definedName name="sheet6_121" localSheetId="2">基本信息输入表!$M$54</definedName>
    <definedName name="sheet6_122" localSheetId="2">基本信息输入表!$Q$54</definedName>
    <definedName name="sheet6_123" localSheetId="2">基本信息输入表!$O$54</definedName>
    <definedName name="sheet6_124" localSheetId="2">基本信息输入表!$M$55</definedName>
    <definedName name="sheet6_125" localSheetId="2">基本信息输入表!$Q$55</definedName>
    <definedName name="sheet6_126" localSheetId="2">基本信息输入表!$O$55</definedName>
    <definedName name="sheet6_127" localSheetId="2">基本信息输入表!$M$56</definedName>
    <definedName name="sheet6_128" localSheetId="2">基本信息输入表!$Q$56</definedName>
    <definedName name="sheet6_129" localSheetId="2">基本信息输入表!$O$56</definedName>
    <definedName name="sheet6_13" localSheetId="2">基本信息输入表!$Q$16</definedName>
    <definedName name="sheet6_130" localSheetId="2">基本信息输入表!$M$57</definedName>
    <definedName name="sheet6_131" localSheetId="2">基本信息输入表!$Q$57</definedName>
    <definedName name="sheet6_132" localSheetId="2">基本信息输入表!$O$57</definedName>
    <definedName name="sheet6_133" localSheetId="2">基本信息输入表!$M$58</definedName>
    <definedName name="sheet6_134" localSheetId="2">基本信息输入表!$Q$58</definedName>
    <definedName name="sheet6_135" localSheetId="2">基本信息输入表!$O$58</definedName>
    <definedName name="sheet6_136" localSheetId="2">基本信息输入表!$M$59</definedName>
    <definedName name="sheet6_137" localSheetId="2">基本信息输入表!$Q$59</definedName>
    <definedName name="sheet6_138" localSheetId="2">基本信息输入表!$O$59</definedName>
    <definedName name="sheet6_139" localSheetId="2">基本信息输入表!$M$60</definedName>
    <definedName name="sheet6_14" localSheetId="2">基本信息输入表!$O$16</definedName>
    <definedName name="sheet6_140" localSheetId="2">基本信息输入表!$Q$60</definedName>
    <definedName name="sheet6_141" localSheetId="2">基本信息输入表!$O$60</definedName>
    <definedName name="sheet6_142" localSheetId="2">基本信息输入表!$M$61</definedName>
    <definedName name="sheet6_143" localSheetId="2">基本信息输入表!$Q$61</definedName>
    <definedName name="sheet6_144" localSheetId="2">基本信息输入表!$O$61</definedName>
    <definedName name="sheet6_145" localSheetId="2">基本信息输入表!$M$62</definedName>
    <definedName name="sheet6_146" localSheetId="2">基本信息输入表!$Q$62</definedName>
    <definedName name="sheet6_147" localSheetId="2">基本信息输入表!$O$62</definedName>
    <definedName name="sheet6_148" localSheetId="2">基本信息输入表!$M$63</definedName>
    <definedName name="sheet6_149" localSheetId="2">基本信息输入表!$Q$63</definedName>
    <definedName name="sheet6_15" localSheetId="2">基本信息输入表!$Q$17</definedName>
    <definedName name="sheet6_150" localSheetId="2">基本信息输入表!$O$63</definedName>
    <definedName name="sheet6_151" localSheetId="2">基本信息输入表!$M$64</definedName>
    <definedName name="sheet6_152" localSheetId="2">基本信息输入表!$Q$64</definedName>
    <definedName name="sheet6_153" localSheetId="2">基本信息输入表!$O$64</definedName>
    <definedName name="sheet6_154" localSheetId="2">基本信息输入表!$M$65</definedName>
    <definedName name="sheet6_155" localSheetId="2">基本信息输入表!$Q$65</definedName>
    <definedName name="sheet6_156" localSheetId="2">基本信息输入表!$O$65</definedName>
    <definedName name="sheet6_157" localSheetId="2">基本信息输入表!$M$70</definedName>
    <definedName name="sheet6_158" localSheetId="2">基本信息输入表!$Q$70</definedName>
    <definedName name="sheet6_159" localSheetId="2">基本信息输入表!$O$70</definedName>
    <definedName name="sheet6_16" localSheetId="2">基本信息输入表!$M$18</definedName>
    <definedName name="sheet6_160" localSheetId="2">基本信息输入表!$M$66</definedName>
    <definedName name="sheet6_161" localSheetId="2">基本信息输入表!$Q$66</definedName>
    <definedName name="sheet6_162" localSheetId="2">基本信息输入表!$O$66</definedName>
    <definedName name="sheet6_163" localSheetId="2">基本信息输入表!$M$67</definedName>
    <definedName name="sheet6_164" localSheetId="2">基本信息输入表!$Q$67</definedName>
    <definedName name="sheet6_165" localSheetId="2">基本信息输入表!$O$67</definedName>
    <definedName name="sheet6_166" localSheetId="2">基本信息输入表!$M$68</definedName>
    <definedName name="sheet6_167" localSheetId="2">基本信息输入表!$Q$68</definedName>
    <definedName name="sheet6_168" localSheetId="2">基本信息输入表!$O$68</definedName>
    <definedName name="sheet6_169" localSheetId="2">基本信息输入表!$M$69</definedName>
    <definedName name="sheet6_17" localSheetId="2">基本信息输入表!$Q$18</definedName>
    <definedName name="sheet6_170" localSheetId="2">基本信息输入表!$Q$69</definedName>
    <definedName name="sheet6_171" localSheetId="2">基本信息输入表!$O$69</definedName>
    <definedName name="sheet6_172" localSheetId="2">基本信息输入表!$M$71</definedName>
    <definedName name="sheet6_173" localSheetId="2">基本信息输入表!$Q$71</definedName>
    <definedName name="sheet6_174" localSheetId="2">基本信息输入表!$O$71</definedName>
    <definedName name="sheet6_175" localSheetId="2">基本信息输入表!$M$72</definedName>
    <definedName name="sheet6_176" localSheetId="2">基本信息输入表!$Q$72</definedName>
    <definedName name="sheet6_177" localSheetId="2">基本信息输入表!$O$72</definedName>
    <definedName name="sheet6_178" localSheetId="2">基本信息输入表!$M$73</definedName>
    <definedName name="sheet6_179" localSheetId="2">基本信息输入表!$Q$73</definedName>
    <definedName name="sheet6_18" localSheetId="2">基本信息输入表!$O$18</definedName>
    <definedName name="sheet6_180" localSheetId="2">基本信息输入表!$O$73</definedName>
    <definedName name="sheet6_181" localSheetId="2">基本信息输入表!$M$74</definedName>
    <definedName name="sheet6_182" localSheetId="2">基本信息输入表!$Q$74</definedName>
    <definedName name="sheet6_183" localSheetId="2">基本信息输入表!$O$74</definedName>
    <definedName name="sheet6_184" localSheetId="2">基本信息输入表!$M$75</definedName>
    <definedName name="sheet6_185" localSheetId="2">基本信息输入表!$Q$75</definedName>
    <definedName name="sheet6_186" localSheetId="2">基本信息输入表!$O$75</definedName>
    <definedName name="sheet6_187" localSheetId="2">基本信息输入表!$M$76</definedName>
    <definedName name="sheet6_188" localSheetId="2">基本信息输入表!$Q$76</definedName>
    <definedName name="sheet6_189" localSheetId="2">基本信息输入表!$O$76</definedName>
    <definedName name="sheet6_19" localSheetId="2">基本信息输入表!$Q$19</definedName>
    <definedName name="sheet6_190" localSheetId="2">基本信息输入表!$M$77</definedName>
    <definedName name="sheet6_191" localSheetId="2">基本信息输入表!$Q$77</definedName>
    <definedName name="sheet6_192" localSheetId="2">基本信息输入表!$O$77</definedName>
    <definedName name="sheet6_193" localSheetId="2">基本信息输入表!$M$78</definedName>
    <definedName name="sheet6_194" localSheetId="2">基本信息输入表!$Q$78</definedName>
    <definedName name="sheet6_195" localSheetId="2">基本信息输入表!$O$78</definedName>
    <definedName name="sheet6_196" localSheetId="2">基本信息输入表!$M$79</definedName>
    <definedName name="sheet6_197" localSheetId="2">基本信息输入表!$Q$79</definedName>
    <definedName name="sheet6_198" localSheetId="2">基本信息输入表!$O$79</definedName>
    <definedName name="sheet6_199" localSheetId="2">基本信息输入表!$M$80</definedName>
    <definedName name="sheet6_2" localSheetId="2">基本信息输入表!$M$6</definedName>
    <definedName name="sheet6_20" localSheetId="2">基本信息输入表!$M$20</definedName>
    <definedName name="sheet6_200" localSheetId="2">基本信息输入表!$Q$80</definedName>
    <definedName name="sheet6_201" localSheetId="2">基本信息输入表!$O$80</definedName>
    <definedName name="sheet6_202" localSheetId="2">基本信息输入表!$M$82</definedName>
    <definedName name="sheet6_203" localSheetId="2">基本信息输入表!$Q$82</definedName>
    <definedName name="sheet6_204" localSheetId="2">基本信息输入表!$O$82</definedName>
    <definedName name="sheet6_205" localSheetId="2">基本信息输入表!$M$83</definedName>
    <definedName name="sheet6_206" localSheetId="2">基本信息输入表!$Q$83</definedName>
    <definedName name="sheet6_207" localSheetId="2">基本信息输入表!$O$83</definedName>
    <definedName name="sheet6_208" localSheetId="2">基本信息输入表!$M$84</definedName>
    <definedName name="sheet6_209" localSheetId="2">基本信息输入表!$Q$84</definedName>
    <definedName name="sheet6_21" localSheetId="2">基本信息输入表!$Q$20</definedName>
    <definedName name="sheet6_210" localSheetId="2">基本信息输入表!$O$84</definedName>
    <definedName name="sheet6_211" localSheetId="2">基本信息输入表!$M$85</definedName>
    <definedName name="sheet6_212" localSheetId="2">基本信息输入表!$Q$85</definedName>
    <definedName name="sheet6_213" localSheetId="2">基本信息输入表!$O$85</definedName>
    <definedName name="sheet6_214" localSheetId="2">基本信息输入表!$M$86</definedName>
    <definedName name="sheet6_215" localSheetId="2">基本信息输入表!$Q$86</definedName>
    <definedName name="sheet6_216" localSheetId="2">基本信息输入表!$O$86</definedName>
    <definedName name="sheet6_217" localSheetId="2">基本信息输入表!$M$87</definedName>
    <definedName name="sheet6_218" localSheetId="2">基本信息输入表!$Q$87</definedName>
    <definedName name="sheet6_219" localSheetId="2">基本信息输入表!$O$87</definedName>
    <definedName name="sheet6_22" localSheetId="2">基本信息输入表!$O$20</definedName>
    <definedName name="sheet6_220" localSheetId="2">基本信息输入表!$M$88</definedName>
    <definedName name="sheet6_221" localSheetId="2">基本信息输入表!$Q$88</definedName>
    <definedName name="sheet6_222" localSheetId="2">基本信息输入表!$O$88</definedName>
    <definedName name="sheet6_223" localSheetId="2">基本信息输入表!$M$89</definedName>
    <definedName name="sheet6_224" localSheetId="2">基本信息输入表!$Q$89</definedName>
    <definedName name="sheet6_225" localSheetId="2">基本信息输入表!$O$89</definedName>
    <definedName name="sheet6_226" localSheetId="2">基本信息输入表!$M$90</definedName>
    <definedName name="sheet6_227" localSheetId="2">基本信息输入表!$Q$90</definedName>
    <definedName name="sheet6_228" localSheetId="2">基本信息输入表!$O$90</definedName>
    <definedName name="sheet6_229" localSheetId="2">基本信息输入表!$M$91</definedName>
    <definedName name="sheet6_23" localSheetId="2">基本信息输入表!$M$21</definedName>
    <definedName name="sheet6_230" localSheetId="2">基本信息输入表!$Q$91</definedName>
    <definedName name="sheet6_231" localSheetId="2">基本信息输入表!$O$91</definedName>
    <definedName name="sheet6_232" localSheetId="2">基本信息输入表!$M$92</definedName>
    <definedName name="sheet6_233" localSheetId="2">基本信息输入表!$Q$92</definedName>
    <definedName name="sheet6_234" localSheetId="2">基本信息输入表!$O$92</definedName>
    <definedName name="sheet6_235" localSheetId="2">基本信息输入表!$M$93</definedName>
    <definedName name="sheet6_236" localSheetId="2">基本信息输入表!$Q$93</definedName>
    <definedName name="sheet6_237" localSheetId="2">基本信息输入表!$O$93</definedName>
    <definedName name="sheet6_238" localSheetId="2">基本信息输入表!$M$94</definedName>
    <definedName name="sheet6_239" localSheetId="2">基本信息输入表!$Q$94</definedName>
    <definedName name="sheet6_24" localSheetId="2">基本信息输入表!$Q$21</definedName>
    <definedName name="sheet6_240" localSheetId="2">基本信息输入表!$O$94</definedName>
    <definedName name="sheet6_241" localSheetId="2">基本信息输入表!$M$95</definedName>
    <definedName name="sheet6_242" localSheetId="2">基本信息输入表!$Q$95</definedName>
    <definedName name="sheet6_243" localSheetId="2">基本信息输入表!$O$95</definedName>
    <definedName name="sheet6_244" localSheetId="2">基本信息输入表!$M$96</definedName>
    <definedName name="sheet6_245" localSheetId="2">基本信息输入表!$Q$96</definedName>
    <definedName name="sheet6_246" localSheetId="2">基本信息输入表!$O$96</definedName>
    <definedName name="sheet6_247" localSheetId="2">基本信息输入表!$M$97</definedName>
    <definedName name="sheet6_248" localSheetId="2">基本信息输入表!$Q$97</definedName>
    <definedName name="sheet6_249" localSheetId="2">基本信息输入表!$O$97</definedName>
    <definedName name="sheet6_25" localSheetId="2">基本信息输入表!$O$21</definedName>
    <definedName name="sheet6_250" localSheetId="2">基本信息输入表!$M$98</definedName>
    <definedName name="sheet6_251" localSheetId="2">基本信息输入表!$Q$98</definedName>
    <definedName name="sheet6_252" localSheetId="2">基本信息输入表!$O$98</definedName>
    <definedName name="sheet6_253" localSheetId="2">基本信息输入表!$M$99</definedName>
    <definedName name="sheet6_254" localSheetId="2">基本信息输入表!$Q$99</definedName>
    <definedName name="sheet6_255" localSheetId="2">基本信息输入表!$O$99</definedName>
    <definedName name="sheet6_256" localSheetId="2">基本信息输入表!$M$100</definedName>
    <definedName name="sheet6_257" localSheetId="2">基本信息输入表!$Q$100</definedName>
    <definedName name="sheet6_258" localSheetId="2">基本信息输入表!$O$100</definedName>
    <definedName name="sheet6_259" localSheetId="2">基本信息输入表!$M$101</definedName>
    <definedName name="sheet6_26" localSheetId="2">基本信息输入表!$M$22</definedName>
    <definedName name="sheet6_260" localSheetId="2">基本信息输入表!$Q$101</definedName>
    <definedName name="sheet6_261" localSheetId="2">基本信息输入表!$O$101</definedName>
    <definedName name="sheet6_262" localSheetId="2">基本信息输入表!$M$102</definedName>
    <definedName name="sheet6_263" localSheetId="2">基本信息输入表!$Q$102</definedName>
    <definedName name="sheet6_264" localSheetId="2">基本信息输入表!$O$102</definedName>
    <definedName name="sheet6_265" localSheetId="2">基本信息输入表!$M$103</definedName>
    <definedName name="sheet6_266" localSheetId="2">基本信息输入表!$Q$103</definedName>
    <definedName name="sheet6_267" localSheetId="2">基本信息输入表!$O$103</definedName>
    <definedName name="sheet6_268" localSheetId="2">基本信息输入表!$M$104</definedName>
    <definedName name="sheet6_269" localSheetId="2">基本信息输入表!$Q$104</definedName>
    <definedName name="sheet6_27" localSheetId="2">基本信息输入表!$Q$22</definedName>
    <definedName name="sheet6_270" localSheetId="2">基本信息输入表!$O$104</definedName>
    <definedName name="sheet6_271" localSheetId="2">基本信息输入表!$M$105</definedName>
    <definedName name="sheet6_272" localSheetId="2">基本信息输入表!$Q$105</definedName>
    <definedName name="sheet6_273" localSheetId="2">基本信息输入表!$O$105</definedName>
    <definedName name="sheet6_274" localSheetId="2">基本信息输入表!$M$106</definedName>
    <definedName name="sheet6_275" localSheetId="2">基本信息输入表!$Q$106</definedName>
    <definedName name="sheet6_276" localSheetId="2">基本信息输入表!$O$106</definedName>
    <definedName name="sheet6_28" localSheetId="2">基本信息输入表!$O$22</definedName>
    <definedName name="sheet6_29" localSheetId="2">基本信息输入表!$M$23</definedName>
    <definedName name="sheet6_3" localSheetId="2">基本信息输入表!$K$6</definedName>
    <definedName name="sheet6_30" localSheetId="2">基本信息输入表!$Q$23</definedName>
    <definedName name="sheet6_31" localSheetId="2">基本信息输入表!$O$23</definedName>
    <definedName name="sheet6_32" localSheetId="2">基本信息输入表!$M$24</definedName>
    <definedName name="sheet6_33" localSheetId="2">基本信息输入表!$Q$24</definedName>
    <definedName name="sheet6_34" localSheetId="2">基本信息输入表!$O$24</definedName>
    <definedName name="sheet6_35" localSheetId="2">基本信息输入表!$M$25</definedName>
    <definedName name="sheet6_36" localSheetId="2">基本信息输入表!$Q$25</definedName>
    <definedName name="sheet6_37" localSheetId="2">基本信息输入表!$O$25</definedName>
    <definedName name="sheet6_38" localSheetId="2">基本信息输入表!$M$26</definedName>
    <definedName name="sheet6_39" localSheetId="2">基本信息输入表!$Q$26</definedName>
    <definedName name="sheet6_4" localSheetId="2">基本信息输入表!$Q$12</definedName>
    <definedName name="sheet6_40" localSheetId="2">基本信息输入表!$O$26</definedName>
    <definedName name="sheet6_41" localSheetId="2">基本信息输入表!$M$27</definedName>
    <definedName name="sheet6_42" localSheetId="2">基本信息输入表!$Q$27</definedName>
    <definedName name="sheet6_43" localSheetId="2">基本信息输入表!$O$27</definedName>
    <definedName name="sheet6_44" localSheetId="2">基本信息输入表!$Q$28</definedName>
    <definedName name="sheet6_45" localSheetId="2">基本信息输入表!$M$29</definedName>
    <definedName name="sheet6_46" localSheetId="2">基本信息输入表!$Q$29</definedName>
    <definedName name="sheet6_47" localSheetId="2">基本信息输入表!$O$29</definedName>
    <definedName name="sheet6_48" localSheetId="2">基本信息输入表!$M$30</definedName>
    <definedName name="sheet6_49" localSheetId="2">基本信息输入表!$Q$30</definedName>
    <definedName name="sheet6_5" localSheetId="2">基本信息输入表!$Q$13</definedName>
    <definedName name="sheet6_50" localSheetId="2">基本信息输入表!$O$30</definedName>
    <definedName name="sheet6_51" localSheetId="2">基本信息输入表!$M$31</definedName>
    <definedName name="sheet6_52" localSheetId="2">基本信息输入表!$Q$31</definedName>
    <definedName name="sheet6_53" localSheetId="2">基本信息输入表!$O$31</definedName>
    <definedName name="sheet6_54" localSheetId="2">基本信息输入表!$M$32</definedName>
    <definedName name="sheet6_55" localSheetId="2">基本信息输入表!$Q$32</definedName>
    <definedName name="sheet6_56" localSheetId="2">基本信息输入表!$O$32</definedName>
    <definedName name="sheet6_57" localSheetId="2">基本信息输入表!$M$33</definedName>
    <definedName name="sheet6_58" localSheetId="2">基本信息输入表!$Q$33</definedName>
    <definedName name="sheet6_59" localSheetId="2">基本信息输入表!$O$33</definedName>
    <definedName name="sheet6_6" localSheetId="2">基本信息输入表!$M$14</definedName>
    <definedName name="sheet6_60" localSheetId="2">基本信息输入表!$M$34</definedName>
    <definedName name="sheet6_61" localSheetId="2">基本信息输入表!$Q$34</definedName>
    <definedName name="sheet6_62" localSheetId="2">基本信息输入表!$O$34</definedName>
    <definedName name="sheet6_63" localSheetId="2">基本信息输入表!$M$35</definedName>
    <definedName name="sheet6_64" localSheetId="2">基本信息输入表!$Q$35</definedName>
    <definedName name="sheet6_65" localSheetId="2">基本信息输入表!$O$35</definedName>
    <definedName name="sheet6_66" localSheetId="2">基本信息输入表!$M$36</definedName>
    <definedName name="sheet6_67" localSheetId="2">基本信息输入表!$Q$36</definedName>
    <definedName name="sheet6_68" localSheetId="2">基本信息输入表!$O$36</definedName>
    <definedName name="sheet6_69" localSheetId="2">基本信息输入表!$M$37</definedName>
    <definedName name="sheet6_7" localSheetId="2">基本信息输入表!$Q$14</definedName>
    <definedName name="sheet6_70" localSheetId="2">基本信息输入表!$Q$37</definedName>
    <definedName name="sheet6_71" localSheetId="2">基本信息输入表!$O$37</definedName>
    <definedName name="sheet6_72" localSheetId="2">基本信息输入表!$M$38</definedName>
    <definedName name="sheet6_73" localSheetId="2">基本信息输入表!$Q$38</definedName>
    <definedName name="sheet6_74" localSheetId="2">基本信息输入表!$O$38</definedName>
    <definedName name="sheet6_75" localSheetId="2">基本信息输入表!$M$39</definedName>
    <definedName name="sheet6_76" localSheetId="2">基本信息输入表!$Q$39</definedName>
    <definedName name="sheet6_77" localSheetId="2">基本信息输入表!$O$39</definedName>
    <definedName name="sheet6_78" localSheetId="2">基本信息输入表!$M$40</definedName>
    <definedName name="sheet6_79" localSheetId="2">基本信息输入表!$Q$40</definedName>
    <definedName name="sheet6_8" localSheetId="2">基本信息输入表!$O$14</definedName>
    <definedName name="sheet6_80" localSheetId="2">基本信息输入表!$O$40</definedName>
    <definedName name="sheet6_81" localSheetId="2">基本信息输入表!$M$41</definedName>
    <definedName name="sheet6_82" localSheetId="2">基本信息输入表!$Q$41</definedName>
    <definedName name="sheet6_83" localSheetId="2">基本信息输入表!$O$41</definedName>
    <definedName name="sheet6_84" localSheetId="2">基本信息输入表!$M$42</definedName>
    <definedName name="sheet6_85" localSheetId="2">基本信息输入表!$Q$42</definedName>
    <definedName name="sheet6_86" localSheetId="2">基本信息输入表!$O$42</definedName>
    <definedName name="sheet6_87" localSheetId="2">基本信息输入表!$M$43</definedName>
    <definedName name="sheet6_88" localSheetId="2">基本信息输入表!$Q$43</definedName>
    <definedName name="sheet6_89" localSheetId="2">基本信息输入表!$O$43</definedName>
    <definedName name="sheet6_9" localSheetId="2">基本信息输入表!$M$15</definedName>
    <definedName name="sheet6_90" localSheetId="2">基本信息输入表!$M$44</definedName>
    <definedName name="sheet6_91" localSheetId="2">基本信息输入表!$Q$44</definedName>
    <definedName name="sheet6_92" localSheetId="2">基本信息输入表!$O$44</definedName>
    <definedName name="sheet6_93" localSheetId="2">基本信息输入表!$Q$81</definedName>
    <definedName name="sheet6_94" localSheetId="2">基本信息输入表!$M$45</definedName>
    <definedName name="sheet6_95" localSheetId="2">基本信息输入表!$Q$45</definedName>
    <definedName name="sheet6_96" localSheetId="2">基本信息输入表!$O$45</definedName>
    <definedName name="sheet6_97" localSheetId="2">基本信息输入表!$M$46</definedName>
    <definedName name="sheet6_98" localSheetId="2">基本信息输入表!$Q$46</definedName>
    <definedName name="sheet6_99" localSheetId="2">基本信息输入表!$O$46</definedName>
    <definedName name="sheet60_1" localSheetId="59">'4-8-3管道沟槽'!$A$2</definedName>
    <definedName name="sheet60_10" localSheetId="59">'4-8-3管道沟槽'!$M$27</definedName>
    <definedName name="sheet60_11" localSheetId="59">'4-8-3管道沟槽'!$N$27</definedName>
    <definedName name="sheet60_12" localSheetId="59">'4-8-3管道沟槽'!$P$27</definedName>
    <definedName name="sheet60_13" localSheetId="59">'4-8-3管道沟槽'!$R$27</definedName>
    <definedName name="sheet60_14" localSheetId="59">'4-8-3管道沟槽'!$O$25</definedName>
    <definedName name="sheet60_15" localSheetId="59">'4-8-3管道沟槽'!$A$3</definedName>
    <definedName name="sheet60_16" localSheetId="59">'4-8-3管道沟槽'!$A$5</definedName>
    <definedName name="sheet60_2" localSheetId="59">'4-8-3管道沟槽'!$M$25</definedName>
    <definedName name="sheet60_20" localSheetId="59">'4-8-3管道沟槽'!$P$24</definedName>
    <definedName name="sheet60_21" localSheetId="59">'4-8-3管道沟槽'!$Q$24</definedName>
    <definedName name="sheet60_22" localSheetId="59">'4-8-3管道沟槽'!$R$24</definedName>
    <definedName name="sheet60_24" localSheetId="59">'4-8-3管道沟槽'!$M$24</definedName>
    <definedName name="sheet60_26" localSheetId="59">'4-8-3管道沟槽'!$N$24</definedName>
    <definedName name="sheet60_28" localSheetId="59">'4-8-3管道沟槽'!$O$24</definedName>
    <definedName name="sheet60_29" localSheetId="59">'4-8-3管道沟槽'!$A$28</definedName>
    <definedName name="sheet60_3" localSheetId="59">'4-8-3管道沟槽'!$N$25</definedName>
    <definedName name="sheet60_30" localSheetId="59">'4-8-3管道沟槽'!$R$28</definedName>
    <definedName name="sheet60_31" localSheetId="59">'4-8-3管道沟槽'!$A$29</definedName>
    <definedName name="sheet60_33" localSheetId="59">'4-8-3管道沟槽'!$E$24</definedName>
    <definedName name="sheet60_35" localSheetId="59">'4-8-3管道沟槽'!$F$27</definedName>
    <definedName name="sheet60_37" localSheetId="59">'4-8-3管道沟槽'!$G$27</definedName>
    <definedName name="sheet60_39" localSheetId="59">'4-8-3管道沟槽'!$L$27</definedName>
    <definedName name="sheet60_4" localSheetId="59">'4-8-3管道沟槽'!$P$25</definedName>
    <definedName name="sheet60_40" localSheetId="59">'4-8-3管道沟槽'!$O$27</definedName>
    <definedName name="sheet60_41" localSheetId="59">'4-8-3管道沟槽'!$Q$27</definedName>
    <definedName name="sheet60_43" localSheetId="59">'4-8-3管道沟槽'!$S$27</definedName>
    <definedName name="sheet60_5" localSheetId="59">'4-8-3管道沟槽'!$R$25</definedName>
    <definedName name="sheet60_6" localSheetId="59">'4-8-3管道沟槽'!$M$26</definedName>
    <definedName name="sheet60_7" localSheetId="59">'4-8-3管道沟槽'!$N$26</definedName>
    <definedName name="sheet60_8" localSheetId="59">'4-8-3管道沟槽'!$P$26</definedName>
    <definedName name="sheet60_9" localSheetId="59">'4-8-3管道沟槽'!$R$26</definedName>
    <definedName name="sheet61_1" localSheetId="60">'4-8-4井巷工程'!$A$2</definedName>
    <definedName name="sheet61_10" localSheetId="60">'4-8-4井巷工程'!$S$27</definedName>
    <definedName name="sheet61_11" localSheetId="60">'4-8-4井巷工程'!$T$27</definedName>
    <definedName name="sheet61_12" localSheetId="60">'4-8-4井巷工程'!$V$27</definedName>
    <definedName name="sheet61_13" localSheetId="60">'4-8-4井巷工程'!$X$27</definedName>
    <definedName name="sheet61_14" localSheetId="60">'4-8-4井巷工程'!$U$25</definedName>
    <definedName name="sheet61_15" localSheetId="60">'4-8-4井巷工程'!$A$3</definedName>
    <definedName name="sheet61_16" localSheetId="60">'4-8-4井巷工程'!$A$5</definedName>
    <definedName name="sheet61_2" localSheetId="60">'4-8-4井巷工程'!$S$25</definedName>
    <definedName name="sheet61_20" localSheetId="60">'4-8-4井巷工程'!$V$24</definedName>
    <definedName name="sheet61_21" localSheetId="60">'4-8-4井巷工程'!$W$24</definedName>
    <definedName name="sheet61_22" localSheetId="60">'4-8-4井巷工程'!$X$24</definedName>
    <definedName name="sheet61_24" localSheetId="60">'4-8-4井巷工程'!$S$24</definedName>
    <definedName name="sheet61_26" localSheetId="60">'4-8-4井巷工程'!$T$24</definedName>
    <definedName name="sheet61_28" localSheetId="60">'4-8-4井巷工程'!$U$24</definedName>
    <definedName name="sheet61_29" localSheetId="60">'4-8-4井巷工程'!$A$28</definedName>
    <definedName name="sheet61_3" localSheetId="60">'4-8-4井巷工程'!$T$25</definedName>
    <definedName name="sheet61_30" localSheetId="60">'4-8-4井巷工程'!$X$28</definedName>
    <definedName name="sheet61_31" localSheetId="60">'4-8-4井巷工程'!$A$29</definedName>
    <definedName name="sheet61_33" localSheetId="60">'4-8-4井巷工程'!$F$27</definedName>
    <definedName name="sheet61_35" localSheetId="60">'4-8-4井巷工程'!$G$27</definedName>
    <definedName name="sheet61_37" localSheetId="60">'4-8-4井巷工程'!$H$27</definedName>
    <definedName name="sheet61_39" localSheetId="60">'4-8-4井巷工程'!$I$27</definedName>
    <definedName name="sheet61_4" localSheetId="60">'4-8-4井巷工程'!$V$25</definedName>
    <definedName name="sheet61_41" localSheetId="60">'4-8-4井巷工程'!$K$27</definedName>
    <definedName name="sheet61_43" localSheetId="60">'4-8-4井巷工程'!$L$27</definedName>
    <definedName name="sheet61_45" localSheetId="60">'4-8-4井巷工程'!$M$27</definedName>
    <definedName name="sheet61_47" localSheetId="60">'4-8-4井巷工程'!$N$27</definedName>
    <definedName name="sheet61_49" localSheetId="60">'4-8-4井巷工程'!$O$27</definedName>
    <definedName name="sheet61_5" localSheetId="60">'4-8-4井巷工程'!$X$25</definedName>
    <definedName name="sheet61_51" localSheetId="60">'4-8-4井巷工程'!$Q$27</definedName>
    <definedName name="sheet61_53" localSheetId="60">'4-8-4井巷工程'!$R$27</definedName>
    <definedName name="sheet61_54" localSheetId="60">'4-8-4井巷工程'!$U$27</definedName>
    <definedName name="sheet61_55" localSheetId="60">'4-8-4井巷工程'!$W$27</definedName>
    <definedName name="sheet61_57" localSheetId="60">'4-8-4井巷工程'!$Y$27</definedName>
    <definedName name="sheet61_6" localSheetId="60">'4-8-4井巷工程'!$S$26</definedName>
    <definedName name="sheet61_7" localSheetId="60">'4-8-4井巷工程'!$T$26</definedName>
    <definedName name="sheet61_8" localSheetId="60">'4-8-4井巷工程'!$V$26</definedName>
    <definedName name="sheet61_9" localSheetId="60">'4-8-4井巷工程'!$X$26</definedName>
    <definedName name="sheet62_1" localSheetId="61">'4-8-5机器设备'!$A$2</definedName>
    <definedName name="sheet62_10" localSheetId="61">'4-8-5机器设备'!#REF!</definedName>
    <definedName name="sheet62_11" localSheetId="61">'4-8-5机器设备'!#REF!</definedName>
    <definedName name="sheet62_12" localSheetId="61">'4-8-5机器设备'!#REF!</definedName>
    <definedName name="sheet62_13" localSheetId="61">'4-8-5机器设备'!#REF!</definedName>
    <definedName name="sheet62_14" localSheetId="61">'4-8-5机器设备'!#REF!</definedName>
    <definedName name="sheet62_15" localSheetId="61">'4-8-5机器设备'!#REF!</definedName>
    <definedName name="sheet62_16" localSheetId="61">'4-8-5机器设备'!#REF!</definedName>
    <definedName name="sheet62_2" localSheetId="61">'4-8-5机器设备'!#REF!</definedName>
    <definedName name="sheet62_20" localSheetId="61">'4-8-5机器设备'!#REF!</definedName>
    <definedName name="sheet62_21" localSheetId="61">'4-8-5机器设备'!#REF!</definedName>
    <definedName name="sheet62_22" localSheetId="61">'4-8-5机器设备'!#REF!</definedName>
    <definedName name="sheet62_24" localSheetId="61">'4-8-5机器设备'!#REF!</definedName>
    <definedName name="sheet62_26" localSheetId="61">'4-8-5机器设备'!#REF!</definedName>
    <definedName name="sheet62_28" localSheetId="61">'4-8-5机器设备'!#REF!</definedName>
    <definedName name="sheet62_29" localSheetId="61">'4-8-5机器设备'!#REF!</definedName>
    <definedName name="sheet62_3" localSheetId="61">'4-8-5机器设备'!#REF!</definedName>
    <definedName name="sheet62_30" localSheetId="61">'4-8-5机器设备'!#REF!</definedName>
    <definedName name="sheet62_31" localSheetId="61">'4-8-5机器设备'!#REF!</definedName>
    <definedName name="sheet62_33" localSheetId="61">'4-8-5机器设备'!#REF!</definedName>
    <definedName name="sheet62_35" localSheetId="61">'4-8-5机器设备'!#REF!</definedName>
    <definedName name="sheet62_37" localSheetId="61">'4-8-5机器设备'!#REF!</definedName>
    <definedName name="sheet62_39" localSheetId="61">'4-8-5机器设备'!#REF!</definedName>
    <definedName name="sheet62_4" localSheetId="61">'4-8-5机器设备'!#REF!</definedName>
    <definedName name="sheet62_40" localSheetId="61">'4-8-5机器设备'!#REF!</definedName>
    <definedName name="sheet62_41" localSheetId="61">'4-8-5机器设备'!#REF!</definedName>
    <definedName name="sheet62_43" localSheetId="61">'4-8-5机器设备'!#REF!</definedName>
    <definedName name="sheet62_5" localSheetId="61">'4-8-5机器设备'!#REF!</definedName>
    <definedName name="sheet62_6" localSheetId="61">'4-8-5机器设备'!#REF!</definedName>
    <definedName name="sheet62_7" localSheetId="61">'4-8-5机器设备'!#REF!</definedName>
    <definedName name="sheet62_8" localSheetId="61">'4-8-5机器设备'!#REF!</definedName>
    <definedName name="sheet62_9" localSheetId="61">'4-8-5机器设备'!#REF!</definedName>
    <definedName name="sheet63_1" localSheetId="62">'4-8-6车辆'!$A$2</definedName>
    <definedName name="sheet63_10" localSheetId="62">'4-8-6车辆'!$U$26</definedName>
    <definedName name="sheet63_11" localSheetId="62">'4-8-6车辆'!$P$27</definedName>
    <definedName name="sheet63_12" localSheetId="62">'4-8-6车辆'!$Q$27</definedName>
    <definedName name="sheet63_13" localSheetId="62">'4-8-6车辆'!$S$27</definedName>
    <definedName name="sheet63_14" localSheetId="62">'4-8-6车辆'!$U$27</definedName>
    <definedName name="sheet63_15" localSheetId="62">'4-8-6车辆'!$R$25</definedName>
    <definedName name="sheet63_16" localSheetId="62">'4-8-6车辆'!$A$3</definedName>
    <definedName name="sheet63_17" localSheetId="62">'4-8-6车辆'!$A$5</definedName>
    <definedName name="sheet63_2" localSheetId="62">'4-8-6车辆'!$W$2</definedName>
    <definedName name="sheet63_21" localSheetId="62">'4-8-6车辆'!$S$24</definedName>
    <definedName name="sheet63_22" localSheetId="62">'4-8-6车辆'!$T$24</definedName>
    <definedName name="sheet63_23" localSheetId="62">'4-8-6车辆'!$U$24</definedName>
    <definedName name="sheet63_25" localSheetId="62">'4-8-6车辆'!$P$24</definedName>
    <definedName name="sheet63_27" localSheetId="62">'4-8-6车辆'!$Q$24</definedName>
    <definedName name="sheet63_29" localSheetId="62">'4-8-6车辆'!$R$24</definedName>
    <definedName name="sheet63_3" localSheetId="62">'4-8-6车辆'!$P$25</definedName>
    <definedName name="sheet63_30" localSheetId="62">'4-8-6车辆'!$A$28</definedName>
    <definedName name="sheet63_31" localSheetId="62">'4-8-6车辆'!$U$28</definedName>
    <definedName name="sheet63_32" localSheetId="62">'4-8-6车辆'!$A$29</definedName>
    <definedName name="sheet63_34" localSheetId="62">'4-8-6车辆'!$I$27</definedName>
    <definedName name="sheet63_36" localSheetId="62">'4-8-6车辆'!$M$27</definedName>
    <definedName name="sheet63_38" localSheetId="62">'4-8-6车辆'!$N$27</definedName>
    <definedName name="sheet63_39" localSheetId="62">'4-8-6车辆'!$R$27</definedName>
    <definedName name="sheet63_4" localSheetId="62">'4-8-6车辆'!$Q$25</definedName>
    <definedName name="sheet63_40" localSheetId="62">'4-8-6车辆'!$T$27</definedName>
    <definedName name="sheet63_42" localSheetId="62">'4-8-6车辆'!$V$27</definedName>
    <definedName name="sheet63_5" localSheetId="62">'4-8-6车辆'!$S$25</definedName>
    <definedName name="sheet63_6" localSheetId="62">'4-8-6车辆'!$U$25</definedName>
    <definedName name="sheet63_7" localSheetId="62">'4-8-6车辆'!$P$26</definedName>
    <definedName name="sheet63_8" localSheetId="62">'4-8-6车辆'!$Q$26</definedName>
    <definedName name="sheet63_9" localSheetId="62">'4-8-6车辆'!$S$26</definedName>
    <definedName name="sheet64_1" localSheetId="63">'4-8-7电子设备'!$A$2</definedName>
    <definedName name="sheet64_10" localSheetId="63">'4-8-7电子设备'!$R$146</definedName>
    <definedName name="sheet64_11" localSheetId="63">'4-8-7电子设备'!$M$147</definedName>
    <definedName name="sheet64_12" localSheetId="63">'4-8-7电子设备'!$N$147</definedName>
    <definedName name="sheet64_13" localSheetId="63">'4-8-7电子设备'!$P$147</definedName>
    <definedName name="sheet64_14" localSheetId="63">'4-8-7电子设备'!$R$147</definedName>
    <definedName name="sheet64_15" localSheetId="63">'4-8-7电子设备'!$O$145</definedName>
    <definedName name="sheet64_16" localSheetId="63">'4-8-7电子设备'!$A$3</definedName>
    <definedName name="sheet64_17" localSheetId="63">'4-8-7电子设备'!$A$5</definedName>
    <definedName name="sheet64_2" localSheetId="63">'4-8-7电子设备'!$T$2</definedName>
    <definedName name="sheet64_21" localSheetId="63">'4-8-7电子设备'!$P$142</definedName>
    <definedName name="sheet64_22" localSheetId="63">'4-8-7电子设备'!$Q$142</definedName>
    <definedName name="sheet64_23" localSheetId="63">'4-8-7电子设备'!$R$142</definedName>
    <definedName name="sheet64_25" localSheetId="63">'4-8-7电子设备'!$M$142</definedName>
    <definedName name="sheet64_27" localSheetId="63">'4-8-7电子设备'!$N$142</definedName>
    <definedName name="sheet64_29" localSheetId="63">'4-8-7电子设备'!$O$142</definedName>
    <definedName name="sheet64_3" localSheetId="63">'4-8-7电子设备'!$M$145</definedName>
    <definedName name="sheet64_30" localSheetId="63">'4-8-7电子设备'!$A$148</definedName>
    <definedName name="sheet64_31" localSheetId="63">'4-8-7电子设备'!$R$148</definedName>
    <definedName name="sheet64_32" localSheetId="63">'4-8-7电子设备'!$A$149</definedName>
    <definedName name="sheet64_34" localSheetId="63">'4-8-7电子设备'!$K$147</definedName>
    <definedName name="sheet64_35" localSheetId="63">'4-8-7电子设备'!$O$147</definedName>
    <definedName name="sheet64_36" localSheetId="63">'4-8-7电子设备'!$Q$147</definedName>
    <definedName name="sheet64_38" localSheetId="63">'4-8-7电子设备'!$S$147</definedName>
    <definedName name="sheet64_4" localSheetId="63">'4-8-7电子设备'!$N$145</definedName>
    <definedName name="sheet64_5" localSheetId="63">'4-8-7电子设备'!$P$145</definedName>
    <definedName name="sheet64_6" localSheetId="63">'4-8-7电子设备'!$R$145</definedName>
    <definedName name="sheet64_7" localSheetId="63">'4-8-7电子设备'!$M$146</definedName>
    <definedName name="sheet64_8" localSheetId="63">'4-8-7电子设备'!$N$146</definedName>
    <definedName name="sheet64_9" localSheetId="63">'4-8-7电子设备'!$P$146</definedName>
    <definedName name="sheet65_1" localSheetId="64">'4-8-8土地'!$O$27</definedName>
    <definedName name="sheet65_10" localSheetId="64">'4-8-8土地'!$N$26</definedName>
    <definedName name="sheet65_11" localSheetId="64">'4-8-8土地'!$N$27</definedName>
    <definedName name="sheet65_13" localSheetId="64">'4-8-8土地'!$O$26</definedName>
    <definedName name="sheet65_15" localSheetId="64">'4-8-8土地'!$P$26</definedName>
    <definedName name="sheet65_16" localSheetId="64">'4-8-8土地'!$A$28</definedName>
    <definedName name="sheet65_17" localSheetId="64">'4-8-8土地'!$P$28</definedName>
    <definedName name="sheet65_18" localSheetId="64">'4-8-8土地'!$A$29</definedName>
    <definedName name="sheet65_2" localSheetId="64">'4-8-8土地'!$P$27</definedName>
    <definedName name="sheet65_20" localSheetId="64">'4-8-8土地'!$K$27</definedName>
    <definedName name="sheet65_22" localSheetId="64">'4-8-8土地'!$M$27</definedName>
    <definedName name="sheet65_24" localSheetId="64">'4-8-8土地'!$Q$27</definedName>
    <definedName name="sheet65_3" localSheetId="64">'4-8-8土地'!$A$3</definedName>
    <definedName name="sheet65_4" localSheetId="64">'4-8-8土地'!$A$5</definedName>
    <definedName name="sheet66_1" localSheetId="65">'4-8-9船舶'!$AL$25</definedName>
    <definedName name="sheet66_10" localSheetId="65">'4-8-9船舶'!$AM$27</definedName>
    <definedName name="sheet66_11" localSheetId="65">'4-8-9船舶'!$AO$27</definedName>
    <definedName name="sheet66_12" localSheetId="65">'4-8-9船舶'!$AQ$27</definedName>
    <definedName name="sheet66_13" localSheetId="65">'4-8-9船舶'!$AN$25</definedName>
    <definedName name="sheet66_14" localSheetId="65">'4-8-9船舶'!$H$3</definedName>
    <definedName name="sheet66_15" localSheetId="65">'4-8-9船舶'!$A$5</definedName>
    <definedName name="sheet66_19" localSheetId="65">'4-8-9船舶'!$AO$24</definedName>
    <definedName name="sheet66_2" localSheetId="65">'4-8-9船舶'!$AM$25</definedName>
    <definedName name="sheet66_20" localSheetId="65">'4-8-9船舶'!$AP$24</definedName>
    <definedName name="sheet66_21" localSheetId="65">'4-8-9船舶'!$AQ$24</definedName>
    <definedName name="sheet66_23" localSheetId="65">'4-8-9船舶'!$AL$24</definedName>
    <definedName name="sheet66_25" localSheetId="65">'4-8-9船舶'!$AM$24</definedName>
    <definedName name="sheet66_27" localSheetId="65">'4-8-9船舶'!$AN$24</definedName>
    <definedName name="sheet66_28" localSheetId="65">'4-8-9船舶'!$A$28</definedName>
    <definedName name="sheet66_29" localSheetId="65">'4-8-9船舶'!$AO$28</definedName>
    <definedName name="sheet66_3" localSheetId="65">'4-8-9船舶'!$AO$25</definedName>
    <definedName name="sheet66_30" localSheetId="65">'4-8-9船舶'!$A$29</definedName>
    <definedName name="sheet66_32" localSheetId="65">'4-8-9船舶'!$F$27</definedName>
    <definedName name="sheet66_34" localSheetId="65">'4-8-9船舶'!$G$27</definedName>
    <definedName name="sheet66_36" localSheetId="65">'4-8-9船舶'!$H$27</definedName>
    <definedName name="sheet66_38" localSheetId="65">'4-8-9船舶'!$I$27</definedName>
    <definedName name="sheet66_39" localSheetId="65">'4-8-9船舶'!$AN$27</definedName>
    <definedName name="sheet66_4" localSheetId="65">'4-8-9船舶'!$AQ$25</definedName>
    <definedName name="sheet66_40" localSheetId="65">'4-8-9船舶'!$AP$27</definedName>
    <definedName name="sheet66_42" localSheetId="65">'4-8-9船舶'!$AR$27</definedName>
    <definedName name="sheet66_5" localSheetId="65">'4-8-9船舶'!$AL$26</definedName>
    <definedName name="sheet66_6" localSheetId="65">'4-8-9船舶'!$AM$26</definedName>
    <definedName name="sheet66_7" localSheetId="65">'4-8-9船舶'!$AO$26</definedName>
    <definedName name="sheet66_8" localSheetId="65">'4-8-9船舶'!$AQ$26</definedName>
    <definedName name="sheet66_9" localSheetId="65">'4-8-9船舶'!$AL$27</definedName>
    <definedName name="sheet67_1" localSheetId="66">'4-9在建工程汇总'!$C$27</definedName>
    <definedName name="sheet67_10" localSheetId="66">'4-9在建工程汇总'!$D$8</definedName>
    <definedName name="sheet67_11" localSheetId="66">'4-9在建工程汇总'!$E$8</definedName>
    <definedName name="sheet67_12" localSheetId="66">'4-9在建工程汇总'!$F$8</definedName>
    <definedName name="sheet67_13" localSheetId="66">'4-9在建工程汇总'!$C$9</definedName>
    <definedName name="sheet67_14" localSheetId="66">'4-9在建工程汇总'!$D$9</definedName>
    <definedName name="sheet67_15" localSheetId="66">'4-9在建工程汇总'!$E$9</definedName>
    <definedName name="sheet67_16" localSheetId="66">'4-9在建工程汇总'!$F$9</definedName>
    <definedName name="sheet67_17" localSheetId="66">'4-9在建工程汇总'!$C$10</definedName>
    <definedName name="sheet67_18" localSheetId="66">'4-9在建工程汇总'!$D$10</definedName>
    <definedName name="sheet67_19" localSheetId="66">'4-9在建工程汇总'!$E$10</definedName>
    <definedName name="sheet67_2" localSheetId="66">'4-9在建工程汇总'!$D$27</definedName>
    <definedName name="sheet67_20" localSheetId="66">'4-9在建工程汇总'!$F$10</definedName>
    <definedName name="sheet67_21" localSheetId="66">'4-9在建工程汇总'!$C$24</definedName>
    <definedName name="sheet67_22" localSheetId="66">'4-9在建工程汇总'!$C$25</definedName>
    <definedName name="sheet67_23" localSheetId="66">'4-9在建工程汇总'!$D$24</definedName>
    <definedName name="sheet67_24" localSheetId="66">'4-9在建工程汇总'!$D$25</definedName>
    <definedName name="sheet67_25" localSheetId="66">'4-9在建工程汇总'!$E$25</definedName>
    <definedName name="sheet67_26" localSheetId="66">'4-9在建工程汇总'!$F$25</definedName>
    <definedName name="sheet67_27" localSheetId="66">'4-9在建工程汇总'!$C$26</definedName>
    <definedName name="sheet67_28" localSheetId="66">'4-9在建工程汇总'!$E$27</definedName>
    <definedName name="sheet67_29" localSheetId="66">'4-9在建工程汇总'!$F$27</definedName>
    <definedName name="sheet67_3" localSheetId="66">'4-9在建工程汇总'!$A$3</definedName>
    <definedName name="sheet67_30" localSheetId="66">'4-9在建工程汇总'!$A$28</definedName>
    <definedName name="sheet67_31" localSheetId="66">'4-9在建工程汇总'!$D$28</definedName>
    <definedName name="sheet67_32" localSheetId="66">'4-9在建工程汇总'!$A$29</definedName>
    <definedName name="sheet67_4" localSheetId="66">'4-9在建工程汇总'!$A$5</definedName>
    <definedName name="sheet67_5" localSheetId="66">'4-9在建工程汇总'!$C$7</definedName>
    <definedName name="sheet67_6" localSheetId="66">'4-9在建工程汇总'!$D$7</definedName>
    <definedName name="sheet67_7" localSheetId="66">'4-9在建工程汇总'!$E$7</definedName>
    <definedName name="sheet67_8" localSheetId="66">'4-9在建工程汇总'!$F$7</definedName>
    <definedName name="sheet67_9" localSheetId="66">'4-9在建工程汇总'!$C$8</definedName>
    <definedName name="sheet68_1" localSheetId="67">'4-9-1在建（土建）'!$A$2</definedName>
    <definedName name="sheet68_10" localSheetId="67">'4-9-1在建（土建）'!$A$5</definedName>
    <definedName name="sheet68_100">'4-9-1在建（土建）'!$I$27</definedName>
    <definedName name="sheet68_12" localSheetId="67">'4-9-1在建（土建）'!$N$24</definedName>
    <definedName name="sheet68_14" localSheetId="67">'4-9-1在建（土建）'!$O$24</definedName>
    <definedName name="sheet68_15" localSheetId="67">'4-9-1在建（土建）'!$O$25</definedName>
    <definedName name="sheet68_17" localSheetId="67">'4-9-1在建（土建）'!$P$24</definedName>
    <definedName name="sheet68_18" localSheetId="67">'4-9-1在建（土建）'!$A$28</definedName>
    <definedName name="sheet68_19" localSheetId="67">'4-9-1在建（土建）'!$P$28</definedName>
    <definedName name="sheet68_2" localSheetId="67">'4-9-1在建（土建）'!$R$2</definedName>
    <definedName name="sheet68_20" localSheetId="67">'4-9-1在建（土建）'!$A$29</definedName>
    <definedName name="sheet68_21" localSheetId="67">'4-9-1在建（土建）'!$O$27</definedName>
    <definedName name="sheet68_23" localSheetId="67">'4-9-1在建（土建）'!$Q$27</definedName>
    <definedName name="sheet68_3" localSheetId="67">'4-9-1在建（土建）'!$N$25</definedName>
    <definedName name="sheet68_4" localSheetId="67">'4-9-1在建（土建）'!$P$25</definedName>
    <definedName name="sheet68_5" localSheetId="67">'4-9-1在建（土建）'!$N$26</definedName>
    <definedName name="sheet68_6" localSheetId="67">'4-9-1在建（土建）'!$P$26</definedName>
    <definedName name="sheet68_7" localSheetId="67">'4-9-1在建（土建）'!$N$27</definedName>
    <definedName name="sheet68_8" localSheetId="67">'4-9-1在建（土建）'!$P$27</definedName>
    <definedName name="sheet68_9" localSheetId="67">'4-9-1在建（土建）'!$A$3</definedName>
    <definedName name="sheet69_1" localSheetId="68">'4-9-2在建（设备）'!$A$2</definedName>
    <definedName name="sheet69_10" localSheetId="68">'4-9-2在建（设备）'!$A$5</definedName>
    <definedName name="sheet69_17" localSheetId="68">'4-9-2在建（设备）'!$L$24</definedName>
    <definedName name="sheet69_18" localSheetId="68">'4-9-2在建（设备）'!$N$24</definedName>
    <definedName name="sheet69_19" localSheetId="68">'4-9-2在建（设备）'!$O$24</definedName>
    <definedName name="sheet69_2" localSheetId="68">'4-9-2在建（设备）'!$V$2</definedName>
    <definedName name="sheet69_20" localSheetId="68">'4-9-2在建（设备）'!$Q$24</definedName>
    <definedName name="sheet69_21" localSheetId="68">'4-9-2在建（设备）'!$S$24</definedName>
    <definedName name="sheet69_22" localSheetId="68">'4-9-2在建（设备）'!$T$24</definedName>
    <definedName name="sheet69_24" localSheetId="68">'4-9-2在建（设备）'!$P$24</definedName>
    <definedName name="sheet69_25" localSheetId="68">'4-9-2在建（设备）'!$P$25</definedName>
    <definedName name="sheet69_26" localSheetId="68">'4-9-2在建（设备）'!$A$28</definedName>
    <definedName name="sheet69_27" localSheetId="68">'4-9-2在建（设备）'!$T$28</definedName>
    <definedName name="sheet69_28" localSheetId="68">'4-9-2在建（设备）'!$A$29</definedName>
    <definedName name="sheet69_3" localSheetId="68">'4-9-2在建（设备）'!$O$25</definedName>
    <definedName name="sheet69_30" localSheetId="68">'4-9-2在建（设备）'!$E$27</definedName>
    <definedName name="sheet69_32" localSheetId="68">'4-9-2在建（设备）'!$J$27</definedName>
    <definedName name="sheet69_33" localSheetId="68">'4-9-2在建（设备）'!$L$27</definedName>
    <definedName name="sheet69_35" localSheetId="68">'4-9-2在建（设备）'!$M$27</definedName>
    <definedName name="sheet69_36" localSheetId="68">'4-9-2在建（设备）'!$N$27</definedName>
    <definedName name="sheet69_37" localSheetId="68">'4-9-2在建（设备）'!$P$27</definedName>
    <definedName name="sheet69_38" localSheetId="68">'4-9-2在建（设备）'!$Q$27</definedName>
    <definedName name="sheet69_4" localSheetId="68">'4-9-2在建（设备）'!$T$25</definedName>
    <definedName name="sheet69_40" localSheetId="68">'4-9-2在建（设备）'!$R$27</definedName>
    <definedName name="sheet69_41" localSheetId="68">'4-9-2在建（设备）'!$S$27</definedName>
    <definedName name="sheet69_43" localSheetId="68">'4-9-2在建（设备）'!$U$27</definedName>
    <definedName name="sheet69_5" localSheetId="68">'4-9-2在建（设备）'!$O$26</definedName>
    <definedName name="sheet69_6" localSheetId="68">'4-9-2在建（设备）'!$T$26</definedName>
    <definedName name="sheet69_7" localSheetId="68">'4-9-2在建（设备）'!$O$27</definedName>
    <definedName name="sheet69_8" localSheetId="68">'4-9-2在建（设备）'!$T$27</definedName>
    <definedName name="sheet69_9" localSheetId="68">'4-9-2在建（设备）'!$A$3</definedName>
    <definedName name="sheet7_1" localSheetId="6">企业基本情况表!$A$2</definedName>
    <definedName name="sheet70_1" localSheetId="69">'4-9-3在建（待摊投资）'!$E$27</definedName>
    <definedName name="sheet70_10" localSheetId="69">'4-9-3在建（待摊投资）'!$F$28</definedName>
    <definedName name="sheet70_11" localSheetId="69">'4-9-3在建（待摊投资）'!$A$29</definedName>
    <definedName name="sheet70_13" localSheetId="69">'4-9-3在建（待摊投资）'!$G$27</definedName>
    <definedName name="sheet70_2" localSheetId="69">'4-9-3在建（待摊投资）'!$F$27</definedName>
    <definedName name="sheet70_3" localSheetId="69">'4-9-3在建（待摊投资）'!$A$3</definedName>
    <definedName name="sheet70_4" localSheetId="69">'4-9-3在建（待摊投资）'!$A$5</definedName>
    <definedName name="sheet70_6" localSheetId="69">'4-9-3在建（待摊投资）'!$E$26</definedName>
    <definedName name="sheet70_8" localSheetId="69">'4-9-3在建（待摊投资）'!$F$26</definedName>
    <definedName name="sheet70_9" localSheetId="69">'4-9-3在建（待摊投资）'!$A$28</definedName>
    <definedName name="sheet71_1" localSheetId="70">'4-9-4在建（工程物资）'!$A$2</definedName>
    <definedName name="sheet71_10" localSheetId="70">'4-9-4在建（工程物资）'!$A$5</definedName>
    <definedName name="sheet71_12" localSheetId="70">'4-9-4在建（工程物资）'!$E$24</definedName>
    <definedName name="sheet71_13" localSheetId="70">'4-9-4在建（工程物资）'!$E$25</definedName>
    <definedName name="sheet71_15" localSheetId="70">'4-9-4在建（工程物资）'!$G$24</definedName>
    <definedName name="sheet71_17" localSheetId="70">'4-9-4在建（工程物资）'!$H$24</definedName>
    <definedName name="sheet71_18" localSheetId="70">'4-9-4在建（工程物资）'!$H$25</definedName>
    <definedName name="sheet71_2" localSheetId="70">'4-9-4在建（工程物资）'!$M$2</definedName>
    <definedName name="sheet71_20" localSheetId="70">'4-9-4在建（工程物资）'!$K$24</definedName>
    <definedName name="sheet71_21" localSheetId="70">'4-9-4在建（工程物资）'!$A$28</definedName>
    <definedName name="sheet71_22" localSheetId="70">'4-9-4在建（工程物资）'!$K$28</definedName>
    <definedName name="sheet71_23" localSheetId="70">'4-9-4在建（工程物资）'!$A$29</definedName>
    <definedName name="sheet71_24" localSheetId="70">'4-9-4在建（工程物资）'!$E$27</definedName>
    <definedName name="sheet71_26" localSheetId="70">'4-9-4在建（工程物资）'!$F$27</definedName>
    <definedName name="sheet71_27" localSheetId="70">'4-9-4在建（工程物资）'!$H$27</definedName>
    <definedName name="sheet71_29" localSheetId="70">'4-9-4在建（工程物资）'!$I$27</definedName>
    <definedName name="sheet71_3" localSheetId="70">'4-9-4在建（工程物资）'!$G$25</definedName>
    <definedName name="sheet71_31" localSheetId="70">'4-9-4在建（工程物资）'!$J$27</definedName>
    <definedName name="sheet71_33" localSheetId="70">'4-9-4在建（工程物资）'!$L$27</definedName>
    <definedName name="sheet71_4" localSheetId="70">'4-9-4在建（工程物资）'!$K$25</definedName>
    <definedName name="sheet71_5" localSheetId="70">'4-9-4在建（工程物资）'!$G$26</definedName>
    <definedName name="sheet71_6" localSheetId="70">'4-9-4在建（工程物资）'!$K$26</definedName>
    <definedName name="sheet71_7" localSheetId="70">'4-9-4在建（工程物资）'!$G$27</definedName>
    <definedName name="sheet71_8" localSheetId="70">'4-9-4在建（工程物资）'!$K$27</definedName>
    <definedName name="sheet71_9" localSheetId="70">'4-9-4在建（工程物资）'!$A$3</definedName>
    <definedName name="sheet72_1" localSheetId="71">'4-10生产性生物资产'!$A$2</definedName>
    <definedName name="sheet72_10" localSheetId="71">'4-10生产性生物资产'!$L$26</definedName>
    <definedName name="sheet72_11" localSheetId="71">'4-10生产性生物资产'!$G$27</definedName>
    <definedName name="sheet72_12" localSheetId="71">'4-10生产性生物资产'!$H$27</definedName>
    <definedName name="sheet72_13" localSheetId="71">'4-10生产性生物资产'!$J$27</definedName>
    <definedName name="sheet72_14" localSheetId="71">'4-10生产性生物资产'!$L$27</definedName>
    <definedName name="sheet72_15" localSheetId="71">'4-10生产性生物资产'!$A$3</definedName>
    <definedName name="sheet72_16" localSheetId="71">'4-10生产性生物资产'!$A$5</definedName>
    <definedName name="sheet72_2" localSheetId="71">'4-10生产性生物资产'!$N$2</definedName>
    <definedName name="sheet72_20" localSheetId="71">'4-10生产性生物资产'!$J$24</definedName>
    <definedName name="sheet72_21" localSheetId="71">'4-10生产性生物资产'!$K$24</definedName>
    <definedName name="sheet72_22" localSheetId="71">'4-10生产性生物资产'!$L$24</definedName>
    <definedName name="sheet72_24" localSheetId="71">'4-10生产性生物资产'!$G$24</definedName>
    <definedName name="sheet72_26" localSheetId="71">'4-10生产性生物资产'!$H$24</definedName>
    <definedName name="sheet72_28" localSheetId="71">'4-10生产性生物资产'!$I$24</definedName>
    <definedName name="sheet72_29" localSheetId="71">'4-10生产性生物资产'!$I$25</definedName>
    <definedName name="sheet72_3" localSheetId="71">'4-10生产性生物资产'!$G$25</definedName>
    <definedName name="sheet72_30" localSheetId="71">'4-10生产性生物资产'!$A$28</definedName>
    <definedName name="sheet72_31" localSheetId="71">'4-10生产性生物资产'!$L$28</definedName>
    <definedName name="sheet72_32" localSheetId="71">'4-10生产性生物资产'!$A$29</definedName>
    <definedName name="sheet72_34" localSheetId="71">'4-10生产性生物资产'!$E$27</definedName>
    <definedName name="sheet72_35" localSheetId="71">'4-10生产性生物资产'!$I$27</definedName>
    <definedName name="sheet72_36" localSheetId="71">'4-10生产性生物资产'!$K$27</definedName>
    <definedName name="sheet72_38" localSheetId="71">'4-10生产性生物资产'!$M$27</definedName>
    <definedName name="sheet72_4" localSheetId="71">'4-10生产性生物资产'!$H$25</definedName>
    <definedName name="sheet72_5" localSheetId="71">'4-10生产性生物资产'!$J$25</definedName>
    <definedName name="sheet72_6" localSheetId="71">'4-10生产性生物资产'!$L$25</definedName>
    <definedName name="sheet72_7" localSheetId="71">'4-10生产性生物资产'!$G$26</definedName>
    <definedName name="sheet72_8" localSheetId="71">'4-10生产性生物资产'!$H$26</definedName>
    <definedName name="sheet72_9" localSheetId="71">'4-10生产性生物资产'!$J$26</definedName>
    <definedName name="sheet73_1" localSheetId="72">'4-11油气资产'!$A$2</definedName>
    <definedName name="sheet73_10" localSheetId="72">'4-11油气资产'!$N$26</definedName>
    <definedName name="sheet73_11" localSheetId="72">'4-11油气资产'!$I$27</definedName>
    <definedName name="sheet73_12" localSheetId="72">'4-11油气资产'!$J$27</definedName>
    <definedName name="sheet73_13" localSheetId="72">'4-11油气资产'!$L$27</definedName>
    <definedName name="sheet73_14" localSheetId="72">'4-11油气资产'!$N$27</definedName>
    <definedName name="sheet73_15" localSheetId="72">'4-11油气资产'!$A$3</definedName>
    <definedName name="sheet73_16" localSheetId="72">'4-11油气资产'!$A$5</definedName>
    <definedName name="sheet73_2" localSheetId="72">'4-11油气资产'!$P$2</definedName>
    <definedName name="sheet73_20" localSheetId="72">'4-11油气资产'!$L$24</definedName>
    <definedName name="sheet73_21" localSheetId="72">'4-11油气资产'!$M$24</definedName>
    <definedName name="sheet73_22" localSheetId="72">'4-11油气资产'!$N$24</definedName>
    <definedName name="sheet73_24" localSheetId="72">'4-11油气资产'!$I$24</definedName>
    <definedName name="sheet73_26" localSheetId="72">'4-11油气资产'!$J$24</definedName>
    <definedName name="sheet73_28" localSheetId="72">'4-11油气资产'!$K$24</definedName>
    <definedName name="sheet73_29" localSheetId="72">'4-11油气资产'!$K$25</definedName>
    <definedName name="sheet73_3" localSheetId="72">'4-11油气资产'!$I$25</definedName>
    <definedName name="sheet73_31" localSheetId="72">'4-11油气资产'!$F$24</definedName>
    <definedName name="sheet73_32" localSheetId="72">'4-11油气资产'!$F$27</definedName>
    <definedName name="sheet73_33" localSheetId="72">'4-11油气资产'!$A$28</definedName>
    <definedName name="sheet73_34" localSheetId="72">'4-11油气资产'!$N$28</definedName>
    <definedName name="sheet73_35" localSheetId="72">'4-11油气资产'!$A$29</definedName>
    <definedName name="sheet73_36" localSheetId="72">'4-11油气资产'!$K$27</definedName>
    <definedName name="sheet73_37" localSheetId="72">'4-11油气资产'!$M$27</definedName>
    <definedName name="sheet73_39" localSheetId="72">'4-11油气资产'!$O$27</definedName>
    <definedName name="sheet73_4" localSheetId="72">'4-11油气资产'!$J$25</definedName>
    <definedName name="sheet73_5" localSheetId="72">'4-11油气资产'!$L$25</definedName>
    <definedName name="sheet73_6" localSheetId="72">'4-11油气资产'!$N$25</definedName>
    <definedName name="sheet73_7" localSheetId="72">'4-11油气资产'!$I$26</definedName>
    <definedName name="sheet73_8" localSheetId="72">'4-11油气资产'!$J$26</definedName>
    <definedName name="sheet73_9" localSheetId="72">'4-11油气资产'!$L$26</definedName>
    <definedName name="sheet74_1" localSheetId="73">'4-12使用权资产'!$A$2</definedName>
    <definedName name="sheet74_10" localSheetId="73">'4-12使用权资产'!$A$5</definedName>
    <definedName name="sheet74_12" localSheetId="73">'4-12使用权资产'!$G$24</definedName>
    <definedName name="sheet74_14" localSheetId="73">'4-12使用权资产'!$H$24</definedName>
    <definedName name="sheet74_15" localSheetId="73">'4-12使用权资产'!$H$25</definedName>
    <definedName name="sheet74_17" localSheetId="73">'4-12使用权资产'!$I$24</definedName>
    <definedName name="sheet74_18" localSheetId="73">'4-12使用权资产'!$A$28</definedName>
    <definedName name="sheet74_19" localSheetId="73">'4-12使用权资产'!$I$28</definedName>
    <definedName name="sheet74_2" localSheetId="73">'4-12使用权资产'!$K$2</definedName>
    <definedName name="sheet74_20" localSheetId="73">'4-12使用权资产'!$A$29</definedName>
    <definedName name="sheet74_21" localSheetId="73">'4-12使用权资产'!$H$27</definedName>
    <definedName name="sheet74_23" localSheetId="73">'4-12使用权资产'!$J$27</definedName>
    <definedName name="sheet74_3" localSheetId="73">'4-12使用权资产'!$G$25</definedName>
    <definedName name="sheet74_4" localSheetId="73">'4-12使用权资产'!$I$25</definedName>
    <definedName name="sheet74_5" localSheetId="73">'4-12使用权资产'!$G$26</definedName>
    <definedName name="sheet74_6" localSheetId="73">'4-12使用权资产'!$I$26</definedName>
    <definedName name="sheet74_7" localSheetId="73">'4-12使用权资产'!$G$27</definedName>
    <definedName name="sheet74_8" localSheetId="73">'4-12使用权资产'!$I$27</definedName>
    <definedName name="sheet74_9" localSheetId="73">'4-12使用权资产'!$A$3</definedName>
    <definedName name="sheet75_1" localSheetId="74">'4-13无形资产汇总'!$C$27</definedName>
    <definedName name="sheet75_10" localSheetId="74">'4-13无形资产汇总'!$C$8</definedName>
    <definedName name="sheet75_11" localSheetId="74">'4-13无形资产汇总'!$D$8</definedName>
    <definedName name="sheet75_12" localSheetId="74">'4-13无形资产汇总'!$E$8</definedName>
    <definedName name="sheet75_13" localSheetId="74">'4-13无形资产汇总'!$F$8</definedName>
    <definedName name="sheet75_14" localSheetId="74">'4-13无形资产汇总'!$G$8</definedName>
    <definedName name="sheet75_15" localSheetId="74">'4-13无形资产汇总'!$C$9</definedName>
    <definedName name="sheet75_16" localSheetId="74">'4-13无形资产汇总'!$D$9</definedName>
    <definedName name="sheet75_17" localSheetId="74">'4-13无形资产汇总'!$E$9</definedName>
    <definedName name="sheet75_18" localSheetId="74">'4-13无形资产汇总'!$F$9</definedName>
    <definedName name="sheet75_19" localSheetId="74">'4-13无形资产汇总'!$G$9</definedName>
    <definedName name="sheet75_2" localSheetId="74">'4-13无形资产汇总'!$E$27</definedName>
    <definedName name="sheet75_20" localSheetId="74">'4-13无形资产汇总'!$C$23</definedName>
    <definedName name="sheet75_21" localSheetId="74">'4-13无形资产汇总'!$C$24</definedName>
    <definedName name="sheet75_22" localSheetId="74">'4-13无形资产汇总'!$D$23</definedName>
    <definedName name="sheet75_23" localSheetId="74">'4-13无形资产汇总'!$D$24</definedName>
    <definedName name="sheet75_24" localSheetId="74">'4-13无形资产汇总'!$E$23</definedName>
    <definedName name="sheet75_25" localSheetId="74">'4-13无形资产汇总'!$E$24</definedName>
    <definedName name="sheet75_26" localSheetId="74">'4-13无形资产汇总'!$F$23</definedName>
    <definedName name="sheet75_27" localSheetId="74">'4-13无形资产汇总'!$F$24</definedName>
    <definedName name="sheet75_28" localSheetId="74">'4-13无形资产汇总'!$G$24</definedName>
    <definedName name="sheet75_29" localSheetId="74">'4-13无形资产汇总'!$C$25</definedName>
    <definedName name="sheet75_3" localSheetId="74">'4-13无形资产汇总'!$C$7</definedName>
    <definedName name="sheet75_30" localSheetId="74">'4-13无形资产汇总'!$E$25</definedName>
    <definedName name="sheet75_31" localSheetId="74">'4-13无形资产汇总'!$C$26</definedName>
    <definedName name="sheet75_32" localSheetId="74">'4-13无形资产汇总'!$E$26</definedName>
    <definedName name="sheet75_33" localSheetId="74">'4-13无形资产汇总'!$F$27</definedName>
    <definedName name="sheet75_34" localSheetId="74">'4-13无形资产汇总'!$G$27</definedName>
    <definedName name="sheet75_35" localSheetId="74">'4-13无形资产汇总'!$A$28</definedName>
    <definedName name="sheet75_36" localSheetId="74">'4-13无形资产汇总'!$E$28</definedName>
    <definedName name="sheet75_37" localSheetId="74">'4-13无形资产汇总'!$A$29</definedName>
    <definedName name="sheet75_4" localSheetId="74">'4-13无形资产汇总'!$E$7</definedName>
    <definedName name="sheet75_5" localSheetId="74">'4-13无形资产汇总'!$A$3</definedName>
    <definedName name="sheet75_6" localSheetId="74">'4-13无形资产汇总'!$A$5</definedName>
    <definedName name="sheet75_7" localSheetId="74">'4-13无形资产汇总'!$D$7</definedName>
    <definedName name="sheet75_8" localSheetId="74">'4-13无形资产汇总'!$F$7</definedName>
    <definedName name="sheet75_9" localSheetId="74">'4-13无形资产汇总'!$G$7</definedName>
    <definedName name="sheet76_1" localSheetId="75">'4-13-1无形-土地'!$A$2</definedName>
    <definedName name="sheet76_10" localSheetId="75">'4-13-1无形-土地'!$A$3</definedName>
    <definedName name="sheet76_11" localSheetId="75">'4-13-1无形-土地'!$A$5</definedName>
    <definedName name="sheet76_13" localSheetId="75">'4-13-1无形-土地'!$O$29</definedName>
    <definedName name="sheet76_14" localSheetId="75">'4-13-1无形-土地'!$O$30</definedName>
    <definedName name="sheet76_16" localSheetId="75">'4-13-1无形-土地'!$P$29</definedName>
    <definedName name="sheet76_18" localSheetId="75">'4-13-1无形-土地'!$Q$29</definedName>
    <definedName name="sheet76_2" localSheetId="75">'4-13-1无形-土地'!$T$2</definedName>
    <definedName name="sheet76_20" localSheetId="75">'4-13-1无形-土地'!$R$29</definedName>
    <definedName name="sheet76_21" localSheetId="75">'4-13-1无形-土地'!$A$33</definedName>
    <definedName name="sheet76_22" localSheetId="75">'4-13-1无形-土地'!$R$33</definedName>
    <definedName name="sheet76_23" localSheetId="75">'4-13-1无形-土地'!$A$34</definedName>
    <definedName name="sheet76_25" localSheetId="75">'4-13-1无形-土地'!$L$32</definedName>
    <definedName name="sheet76_27" localSheetId="75">'4-13-1无形-土地'!$N$32</definedName>
    <definedName name="sheet76_28" localSheetId="75">'4-13-1无形-土地'!$O$32</definedName>
    <definedName name="sheet76_29" localSheetId="75">'4-13-1无形-土地'!$Q$32</definedName>
    <definedName name="sheet76_3" localSheetId="75">'4-13-1无形-土地'!$P$30</definedName>
    <definedName name="sheet76_31" localSheetId="75">'4-13-1无形-土地'!$S$32</definedName>
    <definedName name="sheet76_4" localSheetId="75">'4-13-1无形-土地'!$R$30</definedName>
    <definedName name="sheet76_5" localSheetId="75">'4-13-1无形-土地'!$P$31</definedName>
    <definedName name="sheet76_6" localSheetId="75">'4-13-1无形-土地'!$R$31</definedName>
    <definedName name="sheet76_7" localSheetId="75">'4-13-1无形-土地'!$P$32</definedName>
    <definedName name="sheet76_8" localSheetId="75">'4-13-1无形-土地'!$R$32</definedName>
    <definedName name="sheet76_9" localSheetId="75">'4-13-1无形-土地'!$Q$30</definedName>
    <definedName name="sheet77_1" localSheetId="76">'4-13-2无形-矿业权'!$A$2</definedName>
    <definedName name="sheet77_10" localSheetId="76">'4-13-2无形-矿业权'!$A$3</definedName>
    <definedName name="sheet77_11" localSheetId="76">'4-13-2无形-矿业权'!$A$5</definedName>
    <definedName name="sheet77_13" localSheetId="76">'4-13-2无形-矿业权'!$K$27</definedName>
    <definedName name="sheet77_14" localSheetId="76">'4-13-2无形-矿业权'!$K$28</definedName>
    <definedName name="sheet77_16" localSheetId="76">'4-13-2无形-矿业权'!$L$27</definedName>
    <definedName name="sheet77_18" localSheetId="76">'4-13-2无形-矿业权'!$M$27</definedName>
    <definedName name="sheet77_2" localSheetId="76">'4-13-2无形-矿业权'!$Q$2</definedName>
    <definedName name="sheet77_20" localSheetId="76">'4-13-2无形-矿业权'!$N$27</definedName>
    <definedName name="sheet77_21" localSheetId="76">'4-13-2无形-矿业权'!$A$31</definedName>
    <definedName name="sheet77_22" localSheetId="76">'4-13-2无形-矿业权'!$O$31</definedName>
    <definedName name="sheet77_23" localSheetId="76">'4-13-2无形-矿业权'!$A$32</definedName>
    <definedName name="sheet77_25" localSheetId="76">'4-13-2无形-矿业权'!$H$30</definedName>
    <definedName name="sheet77_26" localSheetId="76">'4-13-2无形-矿业权'!$K$30</definedName>
    <definedName name="sheet77_27" localSheetId="76">'4-13-2无形-矿业权'!$M$30</definedName>
    <definedName name="sheet77_29" localSheetId="76">'4-13-2无形-矿业权'!$O$30</definedName>
    <definedName name="sheet77_3" localSheetId="76">'4-13-2无形-矿业权'!$L$28</definedName>
    <definedName name="sheet77_31" localSheetId="76">'4-13-2无形-矿业权'!$P$30</definedName>
    <definedName name="sheet77_4" localSheetId="76">'4-13-2无形-矿业权'!$N$28</definedName>
    <definedName name="sheet77_5" localSheetId="76">'4-13-2无形-矿业权'!$L$29</definedName>
    <definedName name="sheet77_6" localSheetId="76">'4-13-2无形-矿业权'!$N$29</definedName>
    <definedName name="sheet77_7" localSheetId="76">'4-13-2无形-矿业权'!$L$30</definedName>
    <definedName name="sheet77_8" localSheetId="76">'4-13-2无形-矿业权'!$N$30</definedName>
    <definedName name="sheet77_9" localSheetId="76">'4-13-2无形-矿业权'!$M$28</definedName>
    <definedName name="sheet78_1" localSheetId="77">'4-13-3无形-其他'!$A$2</definedName>
    <definedName name="sheet78_10" localSheetId="77">'4-13-3无形-其他'!$A$3</definedName>
    <definedName name="sheet78_11" localSheetId="77">'4-13-3无形-其他'!$A$5</definedName>
    <definedName name="sheet78_13" localSheetId="77">'4-13-3无形-其他'!$I$24</definedName>
    <definedName name="sheet78_14" localSheetId="77">'4-13-3无形-其他'!$I$25</definedName>
    <definedName name="sheet78_16" localSheetId="77">'4-13-3无形-其他'!$J$24</definedName>
    <definedName name="sheet78_18" localSheetId="77">'4-13-3无形-其他'!$K$24</definedName>
    <definedName name="sheet78_2" localSheetId="77">'4-13-3无形-其他'!$O$2</definedName>
    <definedName name="sheet78_20" localSheetId="77">'4-13-3无形-其他'!$L$24</definedName>
    <definedName name="sheet78_21" localSheetId="77">'4-13-3无形-其他'!$A$28</definedName>
    <definedName name="sheet78_22" localSheetId="77">'4-13-3无形-其他'!$M$28</definedName>
    <definedName name="sheet78_23" localSheetId="77">'4-13-3无形-其他'!$A$29</definedName>
    <definedName name="sheet78_25" localSheetId="77">'4-13-3无形-其他'!$G$27</definedName>
    <definedName name="sheet78_27" localSheetId="77">'4-13-3无形-其他'!$H$27</definedName>
    <definedName name="sheet78_28" localSheetId="77">'4-13-3无形-其他'!$I$27</definedName>
    <definedName name="sheet78_29" localSheetId="77">'4-13-3无形-其他'!$K$27</definedName>
    <definedName name="sheet78_3" localSheetId="77">'4-13-3无形-其他'!$J$25</definedName>
    <definedName name="sheet78_31" localSheetId="77">'4-13-3无形-其他'!$M$27</definedName>
    <definedName name="sheet78_33" localSheetId="77">'4-13-3无形-其他'!$N$27</definedName>
    <definedName name="sheet78_4" localSheetId="77">'4-13-3无形-其他'!$L$25</definedName>
    <definedName name="sheet78_5" localSheetId="77">'4-13-3无形-其他'!$J$26</definedName>
    <definedName name="sheet78_6" localSheetId="77">'4-13-3无形-其他'!$L$26</definedName>
    <definedName name="sheet78_7" localSheetId="77">'4-13-3无形-其他'!$J$27</definedName>
    <definedName name="sheet78_8" localSheetId="77">'4-13-3无形-其他'!$L$27</definedName>
    <definedName name="sheet78_9" localSheetId="77">'4-13-3无形-其他'!$K$25</definedName>
    <definedName name="sheet79_1" localSheetId="78">'4-14开发支出'!$I$27</definedName>
    <definedName name="sheet79_10" localSheetId="78">'4-14开发支出'!$K$28</definedName>
    <definedName name="sheet79_11" localSheetId="78">'4-14开发支出'!$A$29</definedName>
    <definedName name="sheet79_13" localSheetId="78">'4-14开发支出'!$H$27</definedName>
    <definedName name="sheet79_15" localSheetId="78">'4-14开发支出'!$K$27</definedName>
    <definedName name="sheet79_17" localSheetId="78">'4-14开发支出'!$L$27</definedName>
    <definedName name="sheet79_2" localSheetId="78">'4-14开发支出'!$J$27</definedName>
    <definedName name="sheet79_3" localSheetId="78">'4-14开发支出'!$A$3</definedName>
    <definedName name="sheet79_4" localSheetId="78">'4-14开发支出'!$A$5</definedName>
    <definedName name="sheet79_6" localSheetId="78">'4-14开发支出'!$I$26</definedName>
    <definedName name="sheet79_8" localSheetId="78">'4-14开发支出'!$J$26</definedName>
    <definedName name="sheet79_9" localSheetId="78">'4-14开发支出'!$A$28</definedName>
    <definedName name="sheet80_1" localSheetId="79">'4-15商誉'!$A$2</definedName>
    <definedName name="sheet80_10" localSheetId="79">'4-15商誉'!$A$5</definedName>
    <definedName name="sheet80_12" localSheetId="79">'4-15商誉'!$D$24</definedName>
    <definedName name="sheet80_14" localSheetId="79">'4-15商誉'!$E$24</definedName>
    <definedName name="sheet80_15" localSheetId="79">'4-15商誉'!$A$28</definedName>
    <definedName name="sheet80_16" localSheetId="79">'4-15商誉'!$F$28</definedName>
    <definedName name="sheet80_17" localSheetId="79">'4-15商誉'!$A$29</definedName>
    <definedName name="sheet80_19" localSheetId="79">'4-15商誉'!$F$27</definedName>
    <definedName name="sheet80_2" localSheetId="79">'4-15商誉'!$H$2</definedName>
    <definedName name="sheet80_21" localSheetId="79">'4-15商誉'!$G$27</definedName>
    <definedName name="sheet80_3" localSheetId="79">'4-15商誉'!$D$25</definedName>
    <definedName name="sheet80_4" localSheetId="79">'4-15商誉'!$E$25</definedName>
    <definedName name="sheet80_5" localSheetId="79">'4-15商誉'!$D$26</definedName>
    <definedName name="sheet80_6" localSheetId="79">'4-15商誉'!$E$26</definedName>
    <definedName name="sheet80_7" localSheetId="79">'4-15商誉'!$D$27</definedName>
    <definedName name="sheet80_8" localSheetId="79">'4-15商誉'!$E$27</definedName>
    <definedName name="sheet80_9" localSheetId="79">'4-15商誉'!$A$3</definedName>
    <definedName name="sheet81_1" localSheetId="80">'4-16长期待摊费用'!$G$27</definedName>
    <definedName name="sheet81_10" localSheetId="80">'4-16长期待摊费用'!$I$28</definedName>
    <definedName name="sheet81_11" localSheetId="80">'4-16长期待摊费用'!$A$29</definedName>
    <definedName name="sheet81_13" localSheetId="80">'4-16长期待摊费用'!$D$27</definedName>
    <definedName name="sheet81_15" localSheetId="80">'4-16长期待摊费用'!$E$27</definedName>
    <definedName name="sheet81_17" localSheetId="80">'4-16长期待摊费用'!$F$27</definedName>
    <definedName name="sheet81_19" localSheetId="80">'4-16长期待摊费用'!$I$27</definedName>
    <definedName name="sheet81_2" localSheetId="80">'4-16长期待摊费用'!$H$27</definedName>
    <definedName name="sheet81_21" localSheetId="80">'4-16长期待摊费用'!$J$27</definedName>
    <definedName name="sheet81_3" localSheetId="80">'4-16长期待摊费用'!$A$3</definedName>
    <definedName name="sheet81_4" localSheetId="80">'4-16长期待摊费用'!$A$5</definedName>
    <definedName name="sheet81_6" localSheetId="80">'4-16长期待摊费用'!$G$26</definedName>
    <definedName name="sheet81_8" localSheetId="80">'4-16长期待摊费用'!$H$26</definedName>
    <definedName name="sheet81_9" localSheetId="80">'4-16长期待摊费用'!$A$28</definedName>
    <definedName name="sheet82_1" localSheetId="81">'4-17递延所得税资产'!$D$27</definedName>
    <definedName name="sheet82_10" localSheetId="81">'4-17递延所得税资产'!$E$28</definedName>
    <definedName name="sheet82_11" localSheetId="81">'4-17递延所得税资产'!$A$29</definedName>
    <definedName name="sheet82_13" localSheetId="81">'4-17递延所得税资产'!$F$27</definedName>
    <definedName name="sheet82_15" localSheetId="81">'4-17递延所得税资产'!$G$27</definedName>
    <definedName name="sheet82_2" localSheetId="81">'4-17递延所得税资产'!$E$27</definedName>
    <definedName name="sheet82_3" localSheetId="81">'4-17递延所得税资产'!$A$3</definedName>
    <definedName name="sheet82_4" localSheetId="81">'4-17递延所得税资产'!$A$5</definedName>
    <definedName name="sheet82_6" localSheetId="81">'4-17递延所得税资产'!$D$26</definedName>
    <definedName name="sheet82_8" localSheetId="81">'4-17递延所得税资产'!$E$26</definedName>
    <definedName name="sheet82_9" localSheetId="81">'4-17递延所得税资产'!$A$28</definedName>
    <definedName name="sheet83_1" localSheetId="82">'4-18其他非流动资产'!$D$27</definedName>
    <definedName name="sheet83_10" localSheetId="82">'4-18其他非流动资产'!$E$28</definedName>
    <definedName name="sheet83_11" localSheetId="82">'4-18其他非流动资产'!$A$29</definedName>
    <definedName name="sheet83_13" localSheetId="82">'4-18其他非流动资产'!$F$27</definedName>
    <definedName name="sheet83_15" localSheetId="82">'4-18其他非流动资产'!$G$27</definedName>
    <definedName name="sheet83_2" localSheetId="82">'4-18其他非流动资产'!$E$27</definedName>
    <definedName name="sheet83_3" localSheetId="82">'4-18其他非流动资产'!$A$3</definedName>
    <definedName name="sheet83_4" localSheetId="82">'4-18其他非流动资产'!$A$5</definedName>
    <definedName name="sheet83_6" localSheetId="82">'4-18其他非流动资产'!$D$26</definedName>
    <definedName name="sheet83_8" localSheetId="82">'4-18其他非流动资产'!$E$26</definedName>
    <definedName name="sheet83_9" localSheetId="82">'4-18其他非流动资产'!$A$28</definedName>
    <definedName name="sheet84_1" localSheetId="83">'5-流动负债汇总'!$C$29</definedName>
    <definedName name="sheet84_10" localSheetId="83">'5-流动负债汇总'!$D$10</definedName>
    <definedName name="sheet84_11" localSheetId="83">'5-流动负债汇总'!$C$11</definedName>
    <definedName name="sheet84_12" localSheetId="83">'5-流动负债汇总'!$D$11</definedName>
    <definedName name="sheet84_13" localSheetId="83">'5-流动负债汇总'!$C$12</definedName>
    <definedName name="sheet84_14" localSheetId="83">'5-流动负债汇总'!$D$12</definedName>
    <definedName name="sheet84_15" localSheetId="83">'5-流动负债汇总'!$C$13</definedName>
    <definedName name="sheet84_16" localSheetId="83">'5-流动负债汇总'!$D$13</definedName>
    <definedName name="sheet84_17" localSheetId="83">'5-流动负债汇总'!$C$14</definedName>
    <definedName name="sheet84_18" localSheetId="83">'5-流动负债汇总'!$D$14</definedName>
    <definedName name="sheet84_19" localSheetId="83">'5-流动负债汇总'!$C$15</definedName>
    <definedName name="sheet84_2" localSheetId="83">'5-流动负债汇总'!$D$29</definedName>
    <definedName name="sheet84_20" localSheetId="83">'5-流动负债汇总'!$D$15</definedName>
    <definedName name="sheet84_21" localSheetId="83">'5-流动负债汇总'!$C$16</definedName>
    <definedName name="sheet84_22" localSheetId="83">'5-流动负债汇总'!$D$16</definedName>
    <definedName name="sheet84_23" localSheetId="83">'5-流动负债汇总'!$C$17</definedName>
    <definedName name="sheet84_24" localSheetId="83">'5-流动负债汇总'!$D$17</definedName>
    <definedName name="sheet84_25" localSheetId="83">'5-流动负债汇总'!$C$18</definedName>
    <definedName name="sheet84_26" localSheetId="83">'5-流动负债汇总'!$D$18</definedName>
    <definedName name="sheet84_27" localSheetId="83">'5-流动负债汇总'!$C$19</definedName>
    <definedName name="sheet84_28" localSheetId="83">'5-流动负债汇总'!$D$19</definedName>
    <definedName name="sheet84_29" localSheetId="83">'5-流动负债汇总'!$A$3</definedName>
    <definedName name="sheet84_3" localSheetId="83">'5-流动负债汇总'!$C$7</definedName>
    <definedName name="sheet84_30" localSheetId="83">'5-流动负债汇总'!$A$5</definedName>
    <definedName name="sheet84_31" localSheetId="83">'5-流动负债汇总'!$E$7</definedName>
    <definedName name="sheet84_32" localSheetId="83">'5-流动负债汇总'!$F$7</definedName>
    <definedName name="sheet84_33" localSheetId="83">'5-流动负债汇总'!$E$8</definedName>
    <definedName name="sheet84_34" localSheetId="83">'5-流动负债汇总'!$F$8</definedName>
    <definedName name="sheet84_35" localSheetId="83">'5-流动负债汇总'!$E$9</definedName>
    <definedName name="sheet84_36" localSheetId="83">'5-流动负债汇总'!$F$9</definedName>
    <definedName name="sheet84_37" localSheetId="83">'5-流动负债汇总'!$E$10</definedName>
    <definedName name="sheet84_38" localSheetId="83">'5-流动负债汇总'!$F$10</definedName>
    <definedName name="sheet84_39" localSheetId="83">'5-流动负债汇总'!$E$11</definedName>
    <definedName name="sheet84_4" localSheetId="83">'5-流动负债汇总'!$D$7</definedName>
    <definedName name="sheet84_40" localSheetId="83">'5-流动负债汇总'!$F$11</definedName>
    <definedName name="sheet84_41" localSheetId="83">'5-流动负债汇总'!$E$12</definedName>
    <definedName name="sheet84_42" localSheetId="83">'5-流动负债汇总'!$F$12</definedName>
    <definedName name="sheet84_43" localSheetId="83">'5-流动负债汇总'!$E$13</definedName>
    <definedName name="sheet84_44" localSheetId="83">'5-流动负债汇总'!$F$13</definedName>
    <definedName name="sheet84_45" localSheetId="83">'5-流动负债汇总'!$E$14</definedName>
    <definedName name="sheet84_46" localSheetId="83">'5-流动负债汇总'!$F$14</definedName>
    <definedName name="sheet84_47" localSheetId="83">'5-流动负债汇总'!$E$15</definedName>
    <definedName name="sheet84_48" localSheetId="83">'5-流动负债汇总'!$F$15</definedName>
    <definedName name="sheet84_49" localSheetId="83">'5-流动负债汇总'!$E$16</definedName>
    <definedName name="sheet84_5" localSheetId="83">'5-流动负债汇总'!$C$8</definedName>
    <definedName name="sheet84_50" localSheetId="83">'5-流动负债汇总'!$F$16</definedName>
    <definedName name="sheet84_51" localSheetId="83">'5-流动负债汇总'!$E$17</definedName>
    <definedName name="sheet84_52" localSheetId="83">'5-流动负债汇总'!$F$17</definedName>
    <definedName name="sheet84_53" localSheetId="83">'5-流动负债汇总'!$E$18</definedName>
    <definedName name="sheet84_54" localSheetId="83">'5-流动负债汇总'!$F$18</definedName>
    <definedName name="sheet84_55" localSheetId="83">'5-流动负债汇总'!$E$19</definedName>
    <definedName name="sheet84_56" localSheetId="83">'5-流动负债汇总'!$F$19</definedName>
    <definedName name="sheet84_57" localSheetId="83">'5-流动负债汇总'!$C$20</definedName>
    <definedName name="sheet84_58" localSheetId="83">'5-流动负债汇总'!$E$20</definedName>
    <definedName name="sheet84_59" localSheetId="83">'5-流动负债汇总'!$F$20</definedName>
    <definedName name="sheet84_6" localSheetId="83">'5-流动负债汇总'!$D$8</definedName>
    <definedName name="sheet84_60" localSheetId="83">'5-流动负债汇总'!$C$28</definedName>
    <definedName name="sheet84_61" localSheetId="83">'5-流动负债汇总'!$D$28</definedName>
    <definedName name="sheet84_62" localSheetId="83">'5-流动负债汇总'!$E$29</definedName>
    <definedName name="sheet84_63" localSheetId="83">'5-流动负债汇总'!$F$29</definedName>
    <definedName name="sheet84_64" localSheetId="83">'5-流动负债汇总'!$A$30</definedName>
    <definedName name="sheet84_65" localSheetId="83">'5-流动负债汇总'!$D$30</definedName>
    <definedName name="sheet84_66" localSheetId="83">'5-流动负债汇总'!$A$31</definedName>
    <definedName name="sheet84_7" localSheetId="83">'5-流动负债汇总'!$C$9</definedName>
    <definedName name="sheet84_8" localSheetId="83">'5-流动负债汇总'!$D$9</definedName>
    <definedName name="sheet84_9" localSheetId="83">'5-流动负债汇总'!$C$10</definedName>
    <definedName name="sheet85_1" localSheetId="84">'5-1短期借款'!$I$27</definedName>
    <definedName name="sheet85_10" localSheetId="84">'5-1短期借款'!$J$28</definedName>
    <definedName name="sheet85_11" localSheetId="84">'5-1短期借款'!$A$29</definedName>
    <definedName name="sheet85_13" localSheetId="84">'5-1短期借款'!$F$27</definedName>
    <definedName name="sheet85_15" localSheetId="84">'5-1短期借款'!$H$27</definedName>
    <definedName name="sheet85_17" localSheetId="84">'5-1短期借款'!$K$27</definedName>
    <definedName name="sheet85_2" localSheetId="84">'5-1短期借款'!$J$27</definedName>
    <definedName name="sheet85_3" localSheetId="84">'5-1短期借款'!$A$3</definedName>
    <definedName name="sheet85_4" localSheetId="84">'5-1短期借款'!$A$5</definedName>
    <definedName name="sheet85_7" localSheetId="84">'5-1短期借款'!$I$26</definedName>
    <definedName name="sheet85_8" localSheetId="84">'5-1短期借款'!$J$26</definedName>
    <definedName name="sheet85_9" localSheetId="84">'5-1短期借款'!$A$28</definedName>
    <definedName name="sheet86_1" localSheetId="85">'5-2交易性金融负债'!$F$27</definedName>
    <definedName name="sheet86_10" localSheetId="85">'5-2交易性金融负债'!$G$28</definedName>
    <definedName name="sheet86_11" localSheetId="85">'5-2交易性金融负债'!$A$29</definedName>
    <definedName name="sheet86_13" localSheetId="85">'5-2交易性金融负债'!$D$27</definedName>
    <definedName name="sheet86_15" localSheetId="85">'5-2交易性金融负债'!$E$27</definedName>
    <definedName name="sheet86_17" localSheetId="85">'5-2交易性金融负债'!$H$27</definedName>
    <definedName name="sheet86_2" localSheetId="85">'5-2交易性金融负债'!$G$27</definedName>
    <definedName name="sheet86_3" localSheetId="85">'5-2交易性金融负债'!$A$3</definedName>
    <definedName name="sheet86_4" localSheetId="85">'5-2交易性金融负债'!$A$5</definedName>
    <definedName name="sheet86_7" localSheetId="85">'5-2交易性金融负债'!$F$26</definedName>
    <definedName name="sheet86_8" localSheetId="85">'5-2交易性金融负债'!$G$26</definedName>
    <definedName name="sheet86_9" localSheetId="85">'5-2交易性金融负债'!$A$28</definedName>
    <definedName name="sheet87_1" localSheetId="86">'5-3衍生金融负债'!$AC$28</definedName>
    <definedName name="sheet87_10" localSheetId="86">'5-3衍生金融负债'!$AD$29</definedName>
    <definedName name="sheet87_11" localSheetId="86">'5-3衍生金融负债'!$A$30</definedName>
    <definedName name="sheet87_13" localSheetId="86">'5-3衍生金融负债'!$G$28</definedName>
    <definedName name="sheet87_15" localSheetId="86">'5-3衍生金融负债'!$H$28</definedName>
    <definedName name="sheet87_17" localSheetId="86">'5-3衍生金融负债'!$I$28</definedName>
    <definedName name="sheet87_19" localSheetId="86">'5-3衍生金融负债'!$J$28</definedName>
    <definedName name="sheet87_2" localSheetId="86">'5-3衍生金融负债'!$AD$28</definedName>
    <definedName name="sheet87_21" localSheetId="86">'5-3衍生金融负债'!$K$28</definedName>
    <definedName name="sheet87_23" localSheetId="86">'5-3衍生金融负债'!$L$28</definedName>
    <definedName name="sheet87_25" localSheetId="86">'5-3衍生金融负债'!$N$28</definedName>
    <definedName name="sheet87_27" localSheetId="86">'5-3衍生金融负债'!$O$28</definedName>
    <definedName name="sheet87_29" localSheetId="86">'5-3衍生金融负债'!$P$28</definedName>
    <definedName name="sheet87_3" localSheetId="86">'5-3衍生金融负债'!$A$3</definedName>
    <definedName name="sheet87_31" localSheetId="86">'5-3衍生金融负债'!$Q$28</definedName>
    <definedName name="sheet87_33" localSheetId="86">'5-3衍生金融负债'!$R$28</definedName>
    <definedName name="sheet87_35" localSheetId="86">'5-3衍生金融负债'!$S$28</definedName>
    <definedName name="sheet87_4" localSheetId="86">'5-3衍生金融负债'!$A$5</definedName>
    <definedName name="sheet87_7" localSheetId="86">'5-3衍生金融负债'!$AC$27</definedName>
    <definedName name="sheet87_8" localSheetId="86">'5-3衍生金融负债'!$AD$27</definedName>
    <definedName name="sheet87_9" localSheetId="86">'5-3衍生金融负债'!$A$29</definedName>
    <definedName name="sheet88_1" localSheetId="87">'5-4应付票据'!$F$27</definedName>
    <definedName name="sheet88_10" localSheetId="87">'5-4应付票据'!$G$28</definedName>
    <definedName name="sheet88_11" localSheetId="87">'5-4应付票据'!$A$29</definedName>
    <definedName name="sheet88_13" localSheetId="87">'5-4应付票据'!$E$27</definedName>
    <definedName name="sheet88_2" localSheetId="87">'5-4应付票据'!$G$27</definedName>
    <definedName name="sheet88_3" localSheetId="87">'5-4应付票据'!$A$3</definedName>
    <definedName name="sheet88_4" localSheetId="87">'5-4应付票据'!$A$5</definedName>
    <definedName name="sheet88_7" localSheetId="87">'5-4应付票据'!$F$26</definedName>
    <definedName name="sheet88_8" localSheetId="87">'5-4应付票据'!$G$26</definedName>
    <definedName name="sheet88_9" localSheetId="87">'5-4应付票据'!$A$28</definedName>
    <definedName name="sheet89_1" localSheetId="88">'5-5应付账款'!$G$27</definedName>
    <definedName name="sheet89_10" localSheetId="88">'5-5应付账款'!$H$28</definedName>
    <definedName name="sheet89_11" localSheetId="88">'5-5应付账款'!$A$29</definedName>
    <definedName name="sheet89_13" localSheetId="88">'5-5应付账款'!$F$27</definedName>
    <definedName name="sheet89_2" localSheetId="88">'5-5应付账款'!$H$27</definedName>
    <definedName name="sheet89_3" localSheetId="88">'5-5应付账款'!$A$3</definedName>
    <definedName name="sheet89_4" localSheetId="88">'5-5应付账款'!$A$5</definedName>
    <definedName name="sheet89_7" localSheetId="88">'5-5应付账款'!$G$26</definedName>
    <definedName name="sheet89_8" localSheetId="88">'5-5应付账款'!$H$26</definedName>
    <definedName name="sheet89_9" localSheetId="88">'5-5应付账款'!$A$28</definedName>
    <definedName name="sheet9_1" localSheetId="9">资产负债表!$A$3</definedName>
    <definedName name="sheet9_10" localSheetId="9">资产负债表!$C$19</definedName>
    <definedName name="sheet9_100" localSheetId="9">资产负债表!$F$15</definedName>
    <definedName name="sheet9_101" localSheetId="9">资产负债表!$F$16</definedName>
    <definedName name="sheet9_102" localSheetId="9">资产负债表!$F$17</definedName>
    <definedName name="sheet9_103" localSheetId="9">资产负债表!$F$18</definedName>
    <definedName name="sheet9_104" localSheetId="9">资产负债表!$F$23</definedName>
    <definedName name="sheet9_105" localSheetId="9">资产负债表!$F$24</definedName>
    <definedName name="sheet9_106" localSheetId="9">资产负债表!$F$26</definedName>
    <definedName name="sheet9_107" localSheetId="9">资产负债表!$F$27</definedName>
    <definedName name="sheet9_108" localSheetId="9">资产负债表!$F$28</definedName>
    <definedName name="sheet9_109" localSheetId="9">资产负债表!$F$29</definedName>
    <definedName name="sheet9_11" localSheetId="9">资产负债表!$C$20</definedName>
    <definedName name="sheet9_110" localSheetId="9">资产负债表!$F$30</definedName>
    <definedName name="sheet9_111" localSheetId="9">资产负债表!$F$31</definedName>
    <definedName name="sheet9_112" localSheetId="9">资产负债表!$F$32</definedName>
    <definedName name="sheet9_113" localSheetId="9">资产负债表!$F$33</definedName>
    <definedName name="sheet9_114" localSheetId="9">资产负债表!$F$34</definedName>
    <definedName name="sheet9_115" localSheetId="9">资产负债表!$F$35</definedName>
    <definedName name="sheet9_116" localSheetId="9">资产负债表!$F$36</definedName>
    <definedName name="sheet9_117" localSheetId="9">资产负债表!$F$37</definedName>
    <definedName name="sheet9_118" localSheetId="9">资产负债表!$F$38</definedName>
    <definedName name="sheet9_119" localSheetId="9">资产负债表!$L$8</definedName>
    <definedName name="sheet9_12" localSheetId="9">资产负债表!$D$7</definedName>
    <definedName name="sheet9_120" localSheetId="9">资产负债表!$L$9</definedName>
    <definedName name="sheet9_121" localSheetId="9">资产负债表!$L$10</definedName>
    <definedName name="sheet9_122" localSheetId="9">资产负债表!$L$11</definedName>
    <definedName name="sheet9_123" localSheetId="9">资产负债表!$L$12</definedName>
    <definedName name="sheet9_124" localSheetId="9">资产负债表!$L$13</definedName>
    <definedName name="sheet9_125" localSheetId="9">资产负债表!$L$14</definedName>
    <definedName name="sheet9_126" localSheetId="9">资产负债表!$L$15</definedName>
    <definedName name="sheet9_127" localSheetId="9">资产负债表!$L$16</definedName>
    <definedName name="sheet9_128" localSheetId="9">资产负债表!$L$17</definedName>
    <definedName name="sheet9_129" localSheetId="9">资产负债表!$L$18</definedName>
    <definedName name="sheet9_13" localSheetId="9">资产负债表!$D$19</definedName>
    <definedName name="sheet9_130" localSheetId="9">资产负债表!$L$23</definedName>
    <definedName name="sheet9_131" localSheetId="9">资产负债表!$L$24</definedName>
    <definedName name="sheet9_132" localSheetId="9">资产负债表!$L$25</definedName>
    <definedName name="sheet9_133" localSheetId="9">资产负债表!$L$26</definedName>
    <definedName name="sheet9_134" localSheetId="9">资产负债表!$L$27</definedName>
    <definedName name="sheet9_14" localSheetId="9">资产负债表!$D$20</definedName>
    <definedName name="sheet9_15" localSheetId="9">资产负债表!$E$7</definedName>
    <definedName name="sheet9_16" localSheetId="9">资产负债表!$E$19</definedName>
    <definedName name="sheet9_17" localSheetId="9">资产负债表!$E$20</definedName>
    <definedName name="sheet9_18" localSheetId="9">资产负债表!$F$7</definedName>
    <definedName name="sheet9_19" localSheetId="9">资产负债表!$F$19</definedName>
    <definedName name="sheet9_2" localSheetId="9">资产负债表!$A$4</definedName>
    <definedName name="sheet9_20" localSheetId="9">资产负债表!$F$20</definedName>
    <definedName name="sheet9_200">资产负债表!$F$25</definedName>
    <definedName name="sheet9_21" localSheetId="9">资产负债表!$I$7</definedName>
    <definedName name="sheet9_22" localSheetId="9">资产负债表!$I$19</definedName>
    <definedName name="sheet9_23" localSheetId="9">资产负债表!$I$20</definedName>
    <definedName name="sheet9_24" localSheetId="9">资产负债表!$J$7</definedName>
    <definedName name="sheet9_25" localSheetId="9">资产负债表!$J$19</definedName>
    <definedName name="sheet9_26" localSheetId="9">资产负债表!$J$20</definedName>
    <definedName name="sheet9_27" localSheetId="9">资产负债表!$K$7</definedName>
    <definedName name="sheet9_28" localSheetId="9">资产负债表!$K$19</definedName>
    <definedName name="sheet9_29" localSheetId="9">资产负债表!$K$20</definedName>
    <definedName name="sheet9_3" localSheetId="9">资产负债表!$C$5</definedName>
    <definedName name="sheet9_30" localSheetId="9">资产负债表!$L$7</definedName>
    <definedName name="sheet9_31" localSheetId="9">资产负债表!$L$19</definedName>
    <definedName name="sheet9_32" localSheetId="9">资产负债表!$L$20</definedName>
    <definedName name="sheet9_33" localSheetId="9">资产负债表!$I$22</definedName>
    <definedName name="sheet9_34" localSheetId="9">资产负债表!$I$29</definedName>
    <definedName name="sheet9_35" localSheetId="9">资产负债表!$I$30</definedName>
    <definedName name="sheet9_36" localSheetId="9">资产负债表!$J$22</definedName>
    <definedName name="sheet9_37" localSheetId="9">资产负债表!$J$29</definedName>
    <definedName name="sheet9_38" localSheetId="9">资产负债表!$J$30</definedName>
    <definedName name="sheet9_39" localSheetId="9">资产负债表!$K$22</definedName>
    <definedName name="sheet9_4" localSheetId="9">资产负债表!$D$5</definedName>
    <definedName name="sheet9_40" localSheetId="9">资产负债表!$K$29</definedName>
    <definedName name="sheet9_41" localSheetId="9">资产负债表!$K$30</definedName>
    <definedName name="sheet9_42" localSheetId="9">资产负债表!$L$22</definedName>
    <definedName name="sheet9_43" localSheetId="9">资产负债表!$L$29</definedName>
    <definedName name="sheet9_44" localSheetId="9">资产负债表!$L$30</definedName>
    <definedName name="sheet9_45" localSheetId="9">资产负债表!$I$31</definedName>
    <definedName name="sheet9_46" localSheetId="9">资产负债表!$J$31</definedName>
    <definedName name="sheet9_47" localSheetId="9">资产负债表!$K$31</definedName>
    <definedName name="sheet9_48" localSheetId="9">资产负债表!$L$31</definedName>
    <definedName name="sheet9_49" localSheetId="9">资产负债表!$C$22</definedName>
    <definedName name="sheet9_5" localSheetId="9">资产负债表!$E$5</definedName>
    <definedName name="sheet9_50" localSheetId="9">资产负债表!$C$39</definedName>
    <definedName name="sheet9_51" localSheetId="9">资产负债表!$C$40</definedName>
    <definedName name="sheet9_52" localSheetId="9">资产负债表!$D$22</definedName>
    <definedName name="sheet9_53" localSheetId="9">资产负债表!$D$39</definedName>
    <definedName name="sheet9_54" localSheetId="9">资产负债表!$D$40</definedName>
    <definedName name="sheet9_55" localSheetId="9">资产负债表!$E$22</definedName>
    <definedName name="sheet9_56" localSheetId="9">资产负债表!$E$39</definedName>
    <definedName name="sheet9_57" localSheetId="9">资产负债表!$E$40</definedName>
    <definedName name="sheet9_58" localSheetId="9">资产负债表!$F$22</definedName>
    <definedName name="sheet9_59" localSheetId="9">资产负债表!$F$39</definedName>
    <definedName name="sheet9_6" localSheetId="9">资产负债表!$I$5</definedName>
    <definedName name="sheet9_60" localSheetId="9">资产负债表!$F$40</definedName>
    <definedName name="sheet9_61" localSheetId="9">资产负债表!$I$33</definedName>
    <definedName name="sheet9_62" localSheetId="9">资产负债表!$I$42</definedName>
    <definedName name="sheet9_63" localSheetId="9">资产负债表!$I$38</definedName>
    <definedName name="sheet9_64" localSheetId="9">资产负债表!$I$36</definedName>
    <definedName name="sheet9_65" localSheetId="9">资产负债表!$I$35</definedName>
    <definedName name="sheet9_66" localSheetId="9">资产负债表!$I$43</definedName>
    <definedName name="sheet9_67" localSheetId="9">资产负债表!$J$33</definedName>
    <definedName name="sheet9_68" localSheetId="9">资产负债表!$J$42</definedName>
    <definedName name="sheet9_69" localSheetId="9">资产负债表!$J$38</definedName>
    <definedName name="sheet9_7" localSheetId="9">资产负债表!$J$5</definedName>
    <definedName name="sheet9_70" localSheetId="9">资产负债表!$J$36</definedName>
    <definedName name="sheet9_71" localSheetId="9">资产负债表!$J$35</definedName>
    <definedName name="sheet9_72" localSheetId="9">资产负债表!$J$43</definedName>
    <definedName name="sheet9_73" localSheetId="9">资产负债表!$K$33</definedName>
    <definedName name="sheet9_74" localSheetId="9">资产负债表!$K$42</definedName>
    <definedName name="sheet9_75" localSheetId="9">资产负债表!$K$38</definedName>
    <definedName name="sheet9_76" localSheetId="9">资产负债表!$K$36</definedName>
    <definedName name="sheet9_77" localSheetId="9">资产负债表!$K$35</definedName>
    <definedName name="sheet9_78" localSheetId="9">资产负债表!$K$43</definedName>
    <definedName name="sheet9_79" localSheetId="9">资产负债表!$L$33</definedName>
    <definedName name="sheet9_8" localSheetId="9">资产负债表!$K$5</definedName>
    <definedName name="sheet9_80" localSheetId="9">资产负债表!$L$42</definedName>
    <definedName name="sheet9_81" localSheetId="9">资产负债表!$L$38</definedName>
    <definedName name="sheet9_82" localSheetId="9">资产负债表!$L$36</definedName>
    <definedName name="sheet9_83" localSheetId="9">资产负债表!$L$35</definedName>
    <definedName name="sheet9_84" localSheetId="9">资产负债表!$L$43</definedName>
    <definedName name="sheet9_85" localSheetId="9">资产负债表!$C$44</definedName>
    <definedName name="sheet9_86" localSheetId="9">资产负债表!$D$44</definedName>
    <definedName name="sheet9_87" localSheetId="9">资产负债表!$E$44</definedName>
    <definedName name="sheet9_88" localSheetId="9">资产负债表!$F$44</definedName>
    <definedName name="sheet9_89" localSheetId="9">资产负债表!$I$44</definedName>
    <definedName name="sheet9_9" localSheetId="9">资产负债表!$C$7</definedName>
    <definedName name="sheet9_90" localSheetId="9">资产负债表!$J$44</definedName>
    <definedName name="sheet9_91" localSheetId="9">资产负债表!$K$44</definedName>
    <definedName name="sheet9_92" localSheetId="9">资产负债表!$L$44</definedName>
    <definedName name="sheet9_93" localSheetId="9">资产负债表!$F$8</definedName>
    <definedName name="sheet9_94" localSheetId="9">资产负债表!$F$9</definedName>
    <definedName name="sheet9_95" localSheetId="9">资产负债表!$F$10</definedName>
    <definedName name="sheet9_96" localSheetId="9">资产负债表!$F$11</definedName>
    <definedName name="sheet9_97" localSheetId="9">资产负债表!$F$12</definedName>
    <definedName name="sheet9_98" localSheetId="9">资产负债表!$F$13</definedName>
    <definedName name="sheet9_99" localSheetId="9">资产负债表!$F$14</definedName>
    <definedName name="sheet90_1" localSheetId="89">'5-6预收款项'!$G$27</definedName>
    <definedName name="sheet90_10" localSheetId="89">'5-6预收款项'!$H$28</definedName>
    <definedName name="sheet90_11" localSheetId="89">'5-6预收款项'!$A$29</definedName>
    <definedName name="sheet90_13" localSheetId="89">'5-6预收款项'!$F$27</definedName>
    <definedName name="sheet90_2" localSheetId="89">'5-6预收款项'!$H$27</definedName>
    <definedName name="sheet90_3" localSheetId="89">'5-6预收款项'!$A$3</definedName>
    <definedName name="sheet90_4" localSheetId="89">'5-6预收款项'!$A$5</definedName>
    <definedName name="sheet90_7" localSheetId="89">'5-6预收款项'!$G$26</definedName>
    <definedName name="sheet90_8" localSheetId="89">'5-6预收款项'!$H$26</definedName>
    <definedName name="sheet90_9" localSheetId="89">'5-6预收款项'!$A$28</definedName>
    <definedName name="sheet91_1" localSheetId="90">'5-7合同负债'!$H$27</definedName>
    <definedName name="sheet91_10" localSheetId="90">'5-7合同负债'!$I$28</definedName>
    <definedName name="sheet91_11" localSheetId="90">'5-7合同负债'!$A$29</definedName>
    <definedName name="sheet91_13" localSheetId="90">'5-7合同负债'!$G$27</definedName>
    <definedName name="sheet91_2" localSheetId="90">'5-7合同负债'!$I$27</definedName>
    <definedName name="sheet91_3" localSheetId="90">'5-7合同负债'!$A$3</definedName>
    <definedName name="sheet91_4" localSheetId="90">'5-7合同负债'!$A$5</definedName>
    <definedName name="sheet91_7" localSheetId="90">'5-7合同负债'!$H$26</definedName>
    <definedName name="sheet91_8" localSheetId="90">'5-7合同负债'!$I$26</definedName>
    <definedName name="sheet91_9" localSheetId="90">'5-7合同负债'!$A$28</definedName>
    <definedName name="sheet92_1" localSheetId="91">'5-8应付职工薪酬'!$D$27</definedName>
    <definedName name="sheet92_10" localSheetId="91">'5-8应付职工薪酬'!$E$28</definedName>
    <definedName name="sheet92_11" localSheetId="91">'5-8应付职工薪酬'!$A$29</definedName>
    <definedName name="sheet92_2" localSheetId="91">'5-8应付职工薪酬'!$E$27</definedName>
    <definedName name="sheet92_3" localSheetId="91">'5-8应付职工薪酬'!$A$3</definedName>
    <definedName name="sheet92_4" localSheetId="91">'5-8应付职工薪酬'!$A$5</definedName>
    <definedName name="sheet92_7" localSheetId="91">'5-8应付职工薪酬'!$D$26</definedName>
    <definedName name="sheet92_8" localSheetId="91">'5-8应付职工薪酬'!$E$26</definedName>
    <definedName name="sheet92_9" localSheetId="91">'5-8应付职工薪酬'!$A$28</definedName>
    <definedName name="sheet93_1" localSheetId="92">'5-9应交税费'!$E$27</definedName>
    <definedName name="sheet93_10" localSheetId="92">'5-9应交税费'!$F$26</definedName>
    <definedName name="sheet93_11" localSheetId="92">'5-9应交税费'!$A$28</definedName>
    <definedName name="sheet93_12" localSheetId="92">'5-9应交税费'!$F$28</definedName>
    <definedName name="sheet93_13" localSheetId="92">'5-9应交税费'!$A$29</definedName>
    <definedName name="sheet93_2" localSheetId="92">'5-9应交税费'!$F$27</definedName>
    <definedName name="sheet93_3" localSheetId="92">'5-9应交税费'!$A$3</definedName>
    <definedName name="sheet93_4" localSheetId="92">'5-9应交税费'!$A$5</definedName>
    <definedName name="sheet93_7" localSheetId="92">'5-9应交税费'!$D$26</definedName>
    <definedName name="sheet93_8" localSheetId="92">'5-9应交税费'!$A$26</definedName>
    <definedName name="sheet93_9" localSheetId="92">'5-9应交税费'!$E$26</definedName>
    <definedName name="sheet94_1" localSheetId="93">'5-10其他应付款'!$G$27</definedName>
    <definedName name="sheet94_10" localSheetId="93">'5-10其他应付款'!$H$28</definedName>
    <definedName name="sheet94_11" localSheetId="93">'5-10其他应付款'!$A$29</definedName>
    <definedName name="sheet94_13" localSheetId="93">'5-10其他应付款'!$F$27</definedName>
    <definedName name="sheet94_2" localSheetId="93">'5-10其他应付款'!$H$27</definedName>
    <definedName name="sheet94_3" localSheetId="93">'5-10其他应付款'!$A$3</definedName>
    <definedName name="sheet94_4" localSheetId="93">'5-10其他应付款'!$A$5</definedName>
    <definedName name="sheet94_7" localSheetId="93">'5-10其他应付款'!$G$26</definedName>
    <definedName name="sheet94_8" localSheetId="93">'5-10其他应付款'!$H$26</definedName>
    <definedName name="sheet94_9" localSheetId="93">'5-10其他应付款'!$A$28</definedName>
    <definedName name="sheet95_1" localSheetId="94">'5-11持有待售负债'!$E$27</definedName>
    <definedName name="sheet95_10" localSheetId="94">'5-11持有待售负债'!$F$28</definedName>
    <definedName name="sheet95_11" localSheetId="94">'5-11持有待售负债'!$A$29</definedName>
    <definedName name="sheet95_2" localSheetId="94">'5-11持有待售负债'!$F$27</definedName>
    <definedName name="sheet95_3" localSheetId="94">'5-11持有待售负债'!$A$3</definedName>
    <definedName name="sheet95_4" localSheetId="94">'5-11持有待售负债'!$A$5</definedName>
    <definedName name="sheet95_7" localSheetId="94">'5-11持有待售负债'!$E$26</definedName>
    <definedName name="sheet95_8" localSheetId="94">'5-11持有待售负债'!$F$26</definedName>
    <definedName name="sheet95_9" localSheetId="94">'5-11持有待售负债'!$A$28</definedName>
    <definedName name="sheet96_1" localSheetId="95">'5-12一年内到期非流动负债'!$F$27</definedName>
    <definedName name="sheet96_10" localSheetId="95">'5-12一年内到期非流动负债'!$G$28</definedName>
    <definedName name="sheet96_11" localSheetId="95">'5-12一年内到期非流动负债'!$A$29</definedName>
    <definedName name="sheet96_13" localSheetId="95">'5-12一年内到期非流动负债'!$E$27</definedName>
    <definedName name="sheet96_2" localSheetId="95">'5-12一年内到期非流动负债'!$G$27</definedName>
    <definedName name="sheet96_3" localSheetId="95">'5-12一年内到期非流动负债'!$A$3</definedName>
    <definedName name="sheet96_4" localSheetId="95">'5-12一年内到期非流动负债'!$A$5</definedName>
    <definedName name="sheet96_7" localSheetId="95">'5-12一年内到期非流动负债'!$F$26</definedName>
    <definedName name="sheet96_8" localSheetId="95">'5-12一年内到期非流动负债'!$G$26</definedName>
    <definedName name="sheet96_9" localSheetId="95">'5-12一年内到期非流动负债'!$A$28</definedName>
    <definedName name="sheet97_1" localSheetId="96">'5-13其他流动负债'!$E$27</definedName>
    <definedName name="sheet97_10" localSheetId="96">'5-13其他流动负债'!$F$28</definedName>
    <definedName name="sheet97_11" localSheetId="96">'5-13其他流动负债'!$A$29</definedName>
    <definedName name="sheet97_2" localSheetId="96">'5-13其他流动负债'!$F$27</definedName>
    <definedName name="sheet97_3" localSheetId="96">'5-13其他流动负债'!$A$3</definedName>
    <definedName name="sheet97_4" localSheetId="96">'5-13其他流动负债'!$A$5</definedName>
    <definedName name="sheet97_7" localSheetId="96">'5-13其他流动负债'!$E$26</definedName>
    <definedName name="sheet97_8" localSheetId="96">'5-13其他流动负债'!$F$26</definedName>
    <definedName name="sheet97_9" localSheetId="96">'5-13其他流动负债'!$A$28</definedName>
    <definedName name="sheet98_1" localSheetId="97">'6-非流动负债汇总'!$C$27</definedName>
    <definedName name="sheet98_10" localSheetId="97">'6-非流动负债汇总'!$D$10</definedName>
    <definedName name="sheet98_11" localSheetId="97">'6-非流动负债汇总'!$C$11</definedName>
    <definedName name="sheet98_12" localSheetId="97">'6-非流动负债汇总'!$D$11</definedName>
    <definedName name="sheet98_13" localSheetId="97">'6-非流动负债汇总'!$C$12</definedName>
    <definedName name="sheet98_14" localSheetId="97">'6-非流动负债汇总'!$D$12</definedName>
    <definedName name="sheet98_15" localSheetId="97">'6-非流动负债汇总'!$C$13</definedName>
    <definedName name="sheet98_16" localSheetId="97">'6-非流动负债汇总'!$D$13</definedName>
    <definedName name="sheet98_17" localSheetId="97">'6-非流动负债汇总'!$C$14</definedName>
    <definedName name="sheet98_18" localSheetId="97">'6-非流动负债汇总'!$D$14</definedName>
    <definedName name="sheet98_19" localSheetId="97">'6-非流动负债汇总'!$A$3</definedName>
    <definedName name="sheet98_2" localSheetId="97">'6-非流动负债汇总'!$D$27</definedName>
    <definedName name="sheet98_20" localSheetId="97">'6-非流动负债汇总'!$A$5</definedName>
    <definedName name="sheet98_21" localSheetId="97">'6-非流动负债汇总'!$E$7</definedName>
    <definedName name="sheet98_22" localSheetId="97">'6-非流动负债汇总'!$F$7</definedName>
    <definedName name="sheet98_23" localSheetId="97">'6-非流动负债汇总'!$E$8</definedName>
    <definedName name="sheet98_24" localSheetId="97">'6-非流动负债汇总'!$F$8</definedName>
    <definedName name="sheet98_25" localSheetId="97">'6-非流动负债汇总'!$E$9</definedName>
    <definedName name="sheet98_26" localSheetId="97">'6-非流动负债汇总'!$F$9</definedName>
    <definedName name="sheet98_27" localSheetId="97">'6-非流动负债汇总'!$E$10</definedName>
    <definedName name="sheet98_28" localSheetId="97">'6-非流动负债汇总'!$F$10</definedName>
    <definedName name="sheet98_29" localSheetId="97">'6-非流动负债汇总'!$E$11</definedName>
    <definedName name="sheet98_3" localSheetId="97">'6-非流动负债汇总'!$C$7</definedName>
    <definedName name="sheet98_30" localSheetId="97">'6-非流动负债汇总'!$F$11</definedName>
    <definedName name="sheet98_31" localSheetId="97">'6-非流动负债汇总'!$E$12</definedName>
    <definedName name="sheet98_32" localSheetId="97">'6-非流动负债汇总'!$F$12</definedName>
    <definedName name="sheet98_33" localSheetId="97">'6-非流动负债汇总'!$E$13</definedName>
    <definedName name="sheet98_34" localSheetId="97">'6-非流动负债汇总'!$F$13</definedName>
    <definedName name="sheet98_35" localSheetId="97">'6-非流动负债汇总'!$E$14</definedName>
    <definedName name="sheet98_36" localSheetId="97">'6-非流动负债汇总'!$F$14</definedName>
    <definedName name="sheet98_37" localSheetId="97">'6-非流动负债汇总'!$C$26</definedName>
    <definedName name="sheet98_38" localSheetId="97">'6-非流动负债汇总'!$D$26</definedName>
    <definedName name="sheet98_39" localSheetId="97">'6-非流动负债汇总'!$E$27</definedName>
    <definedName name="sheet98_4" localSheetId="97">'6-非流动负债汇总'!$D$7</definedName>
    <definedName name="sheet98_40" localSheetId="97">'6-非流动负债汇总'!$F$27</definedName>
    <definedName name="sheet98_41" localSheetId="97">'6-非流动负债汇总'!$A$28</definedName>
    <definedName name="sheet98_42" localSheetId="97">'6-非流动负债汇总'!$D$28</definedName>
    <definedName name="sheet98_43" localSheetId="97">'6-非流动负债汇总'!$A$29</definedName>
    <definedName name="sheet98_5" localSheetId="97">'6-非流动负债汇总'!$C$8</definedName>
    <definedName name="sheet98_6" localSheetId="97">'6-非流动负债汇总'!$D$8</definedName>
    <definedName name="sheet98_7" localSheetId="97">'6-非流动负债汇总'!$C$9</definedName>
    <definedName name="sheet98_8" localSheetId="97">'6-非流动负债汇总'!$D$9</definedName>
    <definedName name="sheet98_9" localSheetId="97">'6-非流动负债汇总'!$C$10</definedName>
    <definedName name="sheet99_1" localSheetId="98">'6-1长期借款'!$I$27</definedName>
    <definedName name="sheet99_10" localSheetId="98">'6-1长期借款'!$J$28</definedName>
    <definedName name="sheet99_11" localSheetId="98">'6-1长期借款'!$A$29</definedName>
    <definedName name="sheet99_13" localSheetId="98">'6-1长期借款'!$F$27</definedName>
    <definedName name="sheet99_15" localSheetId="98">'6-1长期借款'!$H$27</definedName>
    <definedName name="sheet99_2" localSheetId="98">'6-1长期借款'!$J$27</definedName>
    <definedName name="sheet99_3" localSheetId="98">'6-1长期借款'!$A$3</definedName>
    <definedName name="sheet99_4" localSheetId="98">'6-1长期借款'!$A$5</definedName>
    <definedName name="sheet99_7" localSheetId="98">'6-1长期借款'!$I$26</definedName>
    <definedName name="sheet99_8" localSheetId="98">'6-1长期借款'!$J$26</definedName>
    <definedName name="sheet99_9" localSheetId="98">'6-1长期借款'!$A$28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蒙平珍</author>
  </authors>
  <commentList>
    <comment ref="N7" authorId="0">
      <text>
        <r>
          <rPr>
            <sz val="12"/>
            <rFont val="Times New Roman"/>
            <charset val="134"/>
          </rPr>
          <t>蒙平珍:
安全生产费</t>
        </r>
      </text>
    </comment>
  </commentList>
</comments>
</file>

<file path=xl/comments2.xml><?xml version="1.0" encoding="utf-8"?>
<comments xmlns="http://schemas.openxmlformats.org/spreadsheetml/2006/main">
  <authors>
    <author>aa</author>
  </authors>
  <commentList>
    <comment ref="Y7" authorId="0">
      <text>
        <r>
          <rPr>
            <b/>
            <sz val="9"/>
            <rFont val="宋体"/>
            <charset val="134"/>
          </rPr>
          <t>aa:</t>
        </r>
        <r>
          <rPr>
            <sz val="9"/>
            <rFont val="宋体"/>
            <charset val="134"/>
          </rPr>
          <t xml:space="preserve">
如有其他依据，需文字说明
</t>
        </r>
      </text>
    </comment>
    <comment ref="AB7" authorId="0">
      <text>
        <r>
          <rPr>
            <b/>
            <sz val="9"/>
            <rFont val="宋体"/>
            <charset val="134"/>
          </rPr>
          <t>aa:</t>
        </r>
        <r>
          <rPr>
            <sz val="9"/>
            <rFont val="宋体"/>
            <charset val="134"/>
          </rPr>
          <t xml:space="preserve">
用于经济寿命年限
</t>
        </r>
      </text>
    </comment>
    <comment ref="AC7" authorId="0">
      <text>
        <r>
          <rPr>
            <b/>
            <sz val="9"/>
            <rFont val="宋体"/>
            <charset val="134"/>
          </rPr>
          <t>aa:</t>
        </r>
        <r>
          <rPr>
            <sz val="9"/>
            <rFont val="宋体"/>
            <charset val="134"/>
          </rPr>
          <t xml:space="preserve">
对企业填报的结构进行规范，以便确定耐用年限及重置单价</t>
        </r>
      </text>
    </comment>
  </commentList>
</comments>
</file>

<file path=xl/comments3.xml><?xml version="1.0" encoding="utf-8"?>
<comments xmlns="http://schemas.openxmlformats.org/spreadsheetml/2006/main">
  <authors>
    <author>蒙平珍</author>
  </authors>
  <commentList>
    <comment ref="P6" authorId="0">
      <text>
        <r>
          <rPr>
            <sz val="12"/>
            <rFont val="Times New Roman"/>
            <charset val="134"/>
          </rPr>
          <t>蒙平珍:
近海还是远海</t>
        </r>
      </text>
    </comment>
  </commentList>
</comments>
</file>

<file path=xl/sharedStrings.xml><?xml version="1.0" encoding="utf-8"?>
<sst xmlns="http://schemas.openxmlformats.org/spreadsheetml/2006/main" count="6069" uniqueCount="3313">
  <si>
    <t>返回索引目录</t>
  </si>
  <si>
    <t>减值准备及风险损失汇总表</t>
  </si>
  <si>
    <t xml:space="preserve">    表9</t>
  </si>
  <si>
    <r>
      <rPr>
        <sz val="10"/>
        <rFont val="宋体"/>
        <charset val="134"/>
      </rPr>
      <t>金额单位：人民币元</t>
    </r>
  </si>
  <si>
    <t>序号</t>
  </si>
  <si>
    <t>科目名称</t>
  </si>
  <si>
    <t>账面价值</t>
  </si>
  <si>
    <t>评估价值</t>
  </si>
  <si>
    <t>增值额</t>
  </si>
  <si>
    <t>增值率</t>
  </si>
  <si>
    <t>原值</t>
  </si>
  <si>
    <t>净值</t>
  </si>
  <si>
    <t>应收票据评估明细表</t>
  </si>
  <si>
    <r>
      <rPr>
        <sz val="10"/>
        <color indexed="8"/>
        <rFont val="宋体"/>
        <charset val="134"/>
      </rPr>
      <t>应收票据合计</t>
    </r>
  </si>
  <si>
    <r>
      <rPr>
        <sz val="10"/>
        <color indexed="8"/>
        <rFont val="宋体"/>
        <charset val="134"/>
      </rPr>
      <t>减：应收票据坏账准备</t>
    </r>
  </si>
  <si>
    <r>
      <rPr>
        <sz val="10"/>
        <rFont val="宋体"/>
        <charset val="134"/>
      </rPr>
      <t>应收票据净额</t>
    </r>
  </si>
  <si>
    <t>应收账款评估明细表</t>
  </si>
  <si>
    <r>
      <rPr>
        <sz val="10"/>
        <color indexed="8"/>
        <rFont val="宋体"/>
        <charset val="134"/>
      </rPr>
      <t>应收账款合计</t>
    </r>
  </si>
  <si>
    <r>
      <rPr>
        <sz val="10"/>
        <color indexed="8"/>
        <rFont val="宋体"/>
        <charset val="134"/>
      </rPr>
      <t>减：坏账准备</t>
    </r>
  </si>
  <si>
    <r>
      <rPr>
        <sz val="10"/>
        <color indexed="8"/>
        <rFont val="宋体"/>
        <charset val="134"/>
      </rPr>
      <t>减：评估风险损失</t>
    </r>
  </si>
  <si>
    <r>
      <rPr>
        <sz val="10"/>
        <rFont val="宋体"/>
        <charset val="134"/>
      </rPr>
      <t>应收账款净额</t>
    </r>
  </si>
  <si>
    <t>应收账款融资评估明细表</t>
  </si>
  <si>
    <t>预付款项评估明细表</t>
  </si>
  <si>
    <r>
      <rPr>
        <sz val="10"/>
        <color indexed="8"/>
        <rFont val="宋体"/>
        <charset val="134"/>
      </rPr>
      <t>预付款项合计</t>
    </r>
  </si>
  <si>
    <r>
      <rPr>
        <sz val="10"/>
        <color indexed="8"/>
        <rFont val="宋体"/>
        <charset val="134"/>
      </rPr>
      <t>减：预付款项坏账准备</t>
    </r>
  </si>
  <si>
    <r>
      <rPr>
        <sz val="10"/>
        <rFont val="宋体"/>
        <charset val="134"/>
      </rPr>
      <t>预付款项净额</t>
    </r>
  </si>
  <si>
    <t>其他应收款评估明细表</t>
  </si>
  <si>
    <r>
      <rPr>
        <sz val="10"/>
        <color indexed="8"/>
        <rFont val="宋体"/>
        <charset val="134"/>
      </rPr>
      <t>其他应收款合计</t>
    </r>
  </si>
  <si>
    <r>
      <rPr>
        <sz val="10"/>
        <rFont val="宋体"/>
        <charset val="134"/>
      </rPr>
      <t>其他应收款净额</t>
    </r>
  </si>
  <si>
    <t>存货—材料采购（在途物资）评估明细表</t>
  </si>
  <si>
    <r>
      <rPr>
        <sz val="10"/>
        <color indexed="8"/>
        <rFont val="宋体"/>
        <charset val="134"/>
      </rPr>
      <t>材料采购（在途物资）合计</t>
    </r>
  </si>
  <si>
    <r>
      <rPr>
        <sz val="10"/>
        <color indexed="8"/>
        <rFont val="宋体"/>
        <charset val="134"/>
      </rPr>
      <t>减：材料采购（在途物资）跌价准备</t>
    </r>
  </si>
  <si>
    <r>
      <rPr>
        <sz val="10"/>
        <rFont val="宋体"/>
        <charset val="134"/>
      </rPr>
      <t>材料采购（在途物资）净额</t>
    </r>
  </si>
  <si>
    <t>存货—原材料评估明细表</t>
  </si>
  <si>
    <r>
      <rPr>
        <sz val="10"/>
        <color indexed="8"/>
        <rFont val="宋体"/>
        <charset val="134"/>
      </rPr>
      <t>原材料合计</t>
    </r>
  </si>
  <si>
    <r>
      <rPr>
        <sz val="10"/>
        <color indexed="8"/>
        <rFont val="宋体"/>
        <charset val="134"/>
      </rPr>
      <t>减：原材料跌价准备</t>
    </r>
  </si>
  <si>
    <r>
      <rPr>
        <sz val="10"/>
        <rFont val="宋体"/>
        <charset val="134"/>
      </rPr>
      <t>原材料净额</t>
    </r>
  </si>
  <si>
    <t>存货—在库周转材料评估明细表</t>
  </si>
  <si>
    <r>
      <rPr>
        <sz val="10"/>
        <color indexed="8"/>
        <rFont val="宋体"/>
        <charset val="134"/>
      </rPr>
      <t>在用周转材料合计</t>
    </r>
  </si>
  <si>
    <r>
      <rPr>
        <sz val="10"/>
        <color indexed="8"/>
        <rFont val="宋体"/>
        <charset val="134"/>
      </rPr>
      <t>减：在用周转材料跌价准备</t>
    </r>
  </si>
  <si>
    <r>
      <rPr>
        <sz val="10"/>
        <rFont val="宋体"/>
        <charset val="134"/>
      </rPr>
      <t>在用周转材料净额</t>
    </r>
  </si>
  <si>
    <t>存货—委托加工物资评估明细表</t>
  </si>
  <si>
    <r>
      <rPr>
        <sz val="10"/>
        <color indexed="8"/>
        <rFont val="宋体"/>
        <charset val="134"/>
      </rPr>
      <t>委托加工物资合计</t>
    </r>
  </si>
  <si>
    <r>
      <rPr>
        <sz val="10"/>
        <color indexed="8"/>
        <rFont val="宋体"/>
        <charset val="134"/>
      </rPr>
      <t>减：委托加工物资跌价准备</t>
    </r>
  </si>
  <si>
    <r>
      <rPr>
        <sz val="10"/>
        <rFont val="宋体"/>
        <charset val="134"/>
      </rPr>
      <t>委托加工物资净额</t>
    </r>
  </si>
  <si>
    <t>存货—产成品（库存商品、开发产品、农产品）评估明细表</t>
  </si>
  <si>
    <r>
      <rPr>
        <sz val="10"/>
        <color indexed="8"/>
        <rFont val="宋体"/>
        <charset val="134"/>
      </rPr>
      <t>产成品（库存商品）合计</t>
    </r>
  </si>
  <si>
    <r>
      <rPr>
        <sz val="10"/>
        <color indexed="8"/>
        <rFont val="宋体"/>
        <charset val="134"/>
      </rPr>
      <t>减：产成品（库存商品）跌价准备</t>
    </r>
  </si>
  <si>
    <r>
      <rPr>
        <sz val="10"/>
        <rFont val="宋体"/>
        <charset val="134"/>
      </rPr>
      <t>产成品（库存商品）净额</t>
    </r>
  </si>
  <si>
    <t>存货—在产品（自制半成品）评估明细表</t>
  </si>
  <si>
    <r>
      <rPr>
        <sz val="10"/>
        <color indexed="8"/>
        <rFont val="宋体"/>
        <charset val="134"/>
      </rPr>
      <t>在产品（自制半成品）合计</t>
    </r>
  </si>
  <si>
    <r>
      <rPr>
        <sz val="10"/>
        <color indexed="8"/>
        <rFont val="宋体"/>
        <charset val="134"/>
      </rPr>
      <t>减：在产品（自制半成品）跌价准备</t>
    </r>
  </si>
  <si>
    <r>
      <rPr>
        <sz val="10"/>
        <rFont val="宋体"/>
        <charset val="134"/>
      </rPr>
      <t>在产品（自制半成品）净额</t>
    </r>
  </si>
  <si>
    <t>存货—发出商品评估明细表</t>
  </si>
  <si>
    <r>
      <rPr>
        <sz val="10"/>
        <color indexed="8"/>
        <rFont val="宋体"/>
        <charset val="134"/>
      </rPr>
      <t>发出商品合计</t>
    </r>
  </si>
  <si>
    <r>
      <rPr>
        <sz val="10"/>
        <color indexed="8"/>
        <rFont val="宋体"/>
        <charset val="134"/>
      </rPr>
      <t>减：发出商品跌价准备</t>
    </r>
  </si>
  <si>
    <r>
      <rPr>
        <sz val="10"/>
        <rFont val="宋体"/>
        <charset val="134"/>
      </rPr>
      <t>发出商品净额</t>
    </r>
  </si>
  <si>
    <t>存货—在用周转材料评估明细表</t>
  </si>
  <si>
    <t>存货—开发产品评估明细表</t>
  </si>
  <si>
    <r>
      <rPr>
        <sz val="10"/>
        <color indexed="8"/>
        <rFont val="宋体"/>
        <charset val="134"/>
      </rPr>
      <t>开发产品合计</t>
    </r>
  </si>
  <si>
    <r>
      <rPr>
        <sz val="10"/>
        <color indexed="8"/>
        <rFont val="宋体"/>
        <charset val="134"/>
      </rPr>
      <t>减：开发产品跌价准备</t>
    </r>
  </si>
  <si>
    <r>
      <rPr>
        <sz val="10"/>
        <rFont val="宋体"/>
        <charset val="134"/>
      </rPr>
      <t>开发产品净额</t>
    </r>
  </si>
  <si>
    <t>存货—开发成本评估明细表</t>
  </si>
  <si>
    <r>
      <rPr>
        <sz val="10"/>
        <color indexed="8"/>
        <rFont val="宋体"/>
        <charset val="134"/>
      </rPr>
      <t>开发成本合计</t>
    </r>
  </si>
  <si>
    <r>
      <rPr>
        <sz val="10"/>
        <color indexed="8"/>
        <rFont val="宋体"/>
        <charset val="134"/>
      </rPr>
      <t>减：跌价准备</t>
    </r>
  </si>
  <si>
    <r>
      <rPr>
        <sz val="10"/>
        <color indexed="8"/>
        <rFont val="宋体"/>
        <charset val="134"/>
      </rPr>
      <t>开发成本净额</t>
    </r>
  </si>
  <si>
    <t>长期应收款评估明细表</t>
  </si>
  <si>
    <r>
      <rPr>
        <sz val="10"/>
        <color indexed="8"/>
        <rFont val="宋体"/>
        <charset val="134"/>
      </rPr>
      <t>长期应收款合计</t>
    </r>
  </si>
  <si>
    <r>
      <rPr>
        <sz val="10"/>
        <color indexed="8"/>
        <rFont val="宋体"/>
        <charset val="134"/>
      </rPr>
      <t>减：长期应收款坏账准备</t>
    </r>
  </si>
  <si>
    <r>
      <rPr>
        <sz val="10"/>
        <rFont val="宋体"/>
        <charset val="134"/>
      </rPr>
      <t>长期应收款净额</t>
    </r>
  </si>
  <si>
    <t>长期股权投资评估明细表</t>
  </si>
  <si>
    <r>
      <rPr>
        <sz val="10"/>
        <color indexed="8"/>
        <rFont val="宋体"/>
        <charset val="134"/>
      </rPr>
      <t>长期股权投资合计</t>
    </r>
  </si>
  <si>
    <r>
      <rPr>
        <sz val="10"/>
        <color indexed="8"/>
        <rFont val="宋体"/>
        <charset val="134"/>
      </rPr>
      <t>减：长期股权投资减值准备</t>
    </r>
  </si>
  <si>
    <r>
      <rPr>
        <sz val="10"/>
        <rFont val="宋体"/>
        <charset val="134"/>
      </rPr>
      <t>长期股权投资净额</t>
    </r>
  </si>
  <si>
    <t>其他权益工具投资评估明细表</t>
  </si>
  <si>
    <r>
      <rPr>
        <sz val="10"/>
        <color indexed="8"/>
        <rFont val="宋体"/>
        <charset val="134"/>
      </rPr>
      <t>其他权益工具投资合计</t>
    </r>
  </si>
  <si>
    <r>
      <rPr>
        <sz val="10"/>
        <color indexed="8"/>
        <rFont val="宋体"/>
        <charset val="134"/>
      </rPr>
      <t>减：其他权益工具投资减值准备</t>
    </r>
  </si>
  <si>
    <r>
      <rPr>
        <sz val="10"/>
        <rFont val="宋体"/>
        <charset val="134"/>
      </rPr>
      <t>其他权益工具投资净额</t>
    </r>
  </si>
  <si>
    <t>其他非流动金融资产评估明细表</t>
  </si>
  <si>
    <r>
      <rPr>
        <sz val="10"/>
        <color indexed="8"/>
        <rFont val="宋体"/>
        <charset val="134"/>
      </rPr>
      <t>其他非流动金融资产合计</t>
    </r>
  </si>
  <si>
    <r>
      <rPr>
        <sz val="10"/>
        <color indexed="8"/>
        <rFont val="宋体"/>
        <charset val="134"/>
      </rPr>
      <t>减：其他非流动金融资产减值准备</t>
    </r>
  </si>
  <si>
    <r>
      <rPr>
        <sz val="10"/>
        <rFont val="宋体"/>
        <charset val="134"/>
      </rPr>
      <t>其他非流动金融资产净额</t>
    </r>
  </si>
  <si>
    <t>投资性房地产——房屋评估明细表（采用成本模式计量）</t>
  </si>
  <si>
    <t>投资性房地产——土地使用权评估明细表（采用成本模式计量）</t>
  </si>
  <si>
    <r>
      <rPr>
        <sz val="10"/>
        <color indexed="8"/>
        <rFont val="宋体"/>
        <charset val="134"/>
      </rPr>
      <t>投资性地产合计</t>
    </r>
  </si>
  <si>
    <r>
      <rPr>
        <sz val="10"/>
        <color indexed="8"/>
        <rFont val="宋体"/>
        <charset val="134"/>
      </rPr>
      <t>减：投资性房地产减值准备</t>
    </r>
  </si>
  <si>
    <r>
      <rPr>
        <sz val="10"/>
        <rFont val="宋体"/>
        <charset val="134"/>
      </rPr>
      <t>投资性地产净额</t>
    </r>
  </si>
  <si>
    <t>固定资产—房屋建筑物评估明细表</t>
  </si>
  <si>
    <r>
      <rPr>
        <sz val="10"/>
        <color indexed="8"/>
        <rFont val="宋体"/>
        <charset val="134"/>
      </rPr>
      <t>房屋建筑物合计</t>
    </r>
  </si>
  <si>
    <r>
      <rPr>
        <sz val="10"/>
        <color indexed="8"/>
        <rFont val="宋体"/>
        <charset val="134"/>
      </rPr>
      <t>减：房屋建筑物减值准备</t>
    </r>
  </si>
  <si>
    <r>
      <rPr>
        <sz val="10"/>
        <rFont val="宋体"/>
        <charset val="134"/>
      </rPr>
      <t>房屋建筑物净额</t>
    </r>
  </si>
  <si>
    <t>固定资产—构筑物及其他辅助设施评估明细表</t>
  </si>
  <si>
    <r>
      <rPr>
        <sz val="10"/>
        <color indexed="8"/>
        <rFont val="宋体"/>
        <charset val="134"/>
      </rPr>
      <t>构筑物合计</t>
    </r>
  </si>
  <si>
    <r>
      <rPr>
        <sz val="10"/>
        <color indexed="8"/>
        <rFont val="宋体"/>
        <charset val="134"/>
      </rPr>
      <t>减：构筑物及其他辅助设施减值准备</t>
    </r>
  </si>
  <si>
    <r>
      <rPr>
        <sz val="10"/>
        <rFont val="宋体"/>
        <charset val="134"/>
      </rPr>
      <t>构筑物净额</t>
    </r>
  </si>
  <si>
    <t>固定资产—管道和沟槽评估明细表</t>
  </si>
  <si>
    <r>
      <rPr>
        <sz val="10"/>
        <color indexed="8"/>
        <rFont val="宋体"/>
        <charset val="134"/>
      </rPr>
      <t>管道沟槽合计</t>
    </r>
  </si>
  <si>
    <r>
      <rPr>
        <sz val="10"/>
        <color indexed="8"/>
        <rFont val="宋体"/>
        <charset val="134"/>
      </rPr>
      <t>减：管道和沟槽减值准备</t>
    </r>
  </si>
  <si>
    <r>
      <rPr>
        <sz val="10"/>
        <rFont val="宋体"/>
        <charset val="134"/>
      </rPr>
      <t>管道沟槽净额</t>
    </r>
  </si>
  <si>
    <t>固定资产——井巷工程评估明细表</t>
  </si>
  <si>
    <r>
      <rPr>
        <sz val="10"/>
        <color indexed="8"/>
        <rFont val="宋体"/>
        <charset val="134"/>
      </rPr>
      <t>井巷工程合计</t>
    </r>
  </si>
  <si>
    <r>
      <rPr>
        <sz val="10"/>
        <color indexed="8"/>
        <rFont val="宋体"/>
        <charset val="134"/>
      </rPr>
      <t>减：井巷工程减值准备</t>
    </r>
  </si>
  <si>
    <r>
      <rPr>
        <sz val="10"/>
        <rFont val="宋体"/>
        <charset val="134"/>
      </rPr>
      <t>井巷工程净额</t>
    </r>
  </si>
  <si>
    <t>固定资产—机器设备评估明细表</t>
  </si>
  <si>
    <r>
      <rPr>
        <sz val="10"/>
        <color indexed="8"/>
        <rFont val="宋体"/>
        <charset val="134"/>
      </rPr>
      <t>机器设备合计</t>
    </r>
  </si>
  <si>
    <r>
      <rPr>
        <sz val="10"/>
        <color indexed="8"/>
        <rFont val="宋体"/>
        <charset val="134"/>
      </rPr>
      <t>减：机器设备减值准备</t>
    </r>
  </si>
  <si>
    <r>
      <rPr>
        <sz val="10"/>
        <rFont val="宋体"/>
        <charset val="134"/>
      </rPr>
      <t>机器设备净额</t>
    </r>
  </si>
  <si>
    <t>固定资产—车辆评估明细表</t>
  </si>
  <si>
    <r>
      <rPr>
        <sz val="10"/>
        <color indexed="8"/>
        <rFont val="宋体"/>
        <charset val="134"/>
      </rPr>
      <t>车辆合计</t>
    </r>
  </si>
  <si>
    <r>
      <rPr>
        <sz val="10"/>
        <color indexed="8"/>
        <rFont val="宋体"/>
        <charset val="134"/>
      </rPr>
      <t>减：车辆减值准备</t>
    </r>
  </si>
  <si>
    <r>
      <rPr>
        <sz val="10"/>
        <rFont val="宋体"/>
        <charset val="134"/>
      </rPr>
      <t>车辆净额</t>
    </r>
  </si>
  <si>
    <t>固定资产—电子设备评估明细表</t>
  </si>
  <si>
    <r>
      <rPr>
        <sz val="10"/>
        <color indexed="8"/>
        <rFont val="宋体"/>
        <charset val="134"/>
      </rPr>
      <t>电子设备合计</t>
    </r>
  </si>
  <si>
    <r>
      <rPr>
        <sz val="10"/>
        <color indexed="8"/>
        <rFont val="宋体"/>
        <charset val="134"/>
      </rPr>
      <t>减：电子设备减值准备</t>
    </r>
  </si>
  <si>
    <r>
      <rPr>
        <sz val="10"/>
        <rFont val="宋体"/>
        <charset val="134"/>
      </rPr>
      <t>电子设备净额</t>
    </r>
  </si>
  <si>
    <t>固定资产－船舶清查评估明细表</t>
  </si>
  <si>
    <r>
      <rPr>
        <sz val="10"/>
        <color indexed="8"/>
        <rFont val="宋体"/>
        <charset val="134"/>
      </rPr>
      <t>船舶合计</t>
    </r>
  </si>
  <si>
    <r>
      <rPr>
        <sz val="10"/>
        <color indexed="8"/>
        <rFont val="宋体"/>
        <charset val="134"/>
      </rPr>
      <t>减：船舶减值准备</t>
    </r>
  </si>
  <si>
    <r>
      <rPr>
        <sz val="10"/>
        <rFont val="宋体"/>
        <charset val="134"/>
      </rPr>
      <t>船舶净额</t>
    </r>
  </si>
  <si>
    <t>在建工程—土建工程评估明细表</t>
  </si>
  <si>
    <r>
      <rPr>
        <sz val="10"/>
        <color indexed="8"/>
        <rFont val="宋体"/>
        <charset val="134"/>
      </rPr>
      <t>在建工程－土建工程合计</t>
    </r>
  </si>
  <si>
    <r>
      <rPr>
        <sz val="10"/>
        <color indexed="8"/>
        <rFont val="宋体"/>
        <charset val="134"/>
      </rPr>
      <t>减：在建土建工程减值准备</t>
    </r>
  </si>
  <si>
    <r>
      <rPr>
        <sz val="10"/>
        <rFont val="宋体"/>
        <charset val="134"/>
      </rPr>
      <t>在建工程－土建工程净额</t>
    </r>
  </si>
  <si>
    <t>在建工程—设备安装工程评估明细表</t>
  </si>
  <si>
    <r>
      <rPr>
        <sz val="10"/>
        <color indexed="8"/>
        <rFont val="宋体"/>
        <charset val="134"/>
      </rPr>
      <t>在建工程－设备在建工程合计</t>
    </r>
  </si>
  <si>
    <r>
      <rPr>
        <sz val="10"/>
        <color indexed="8"/>
        <rFont val="宋体"/>
        <charset val="134"/>
      </rPr>
      <t>减：在建设备安装工程减值准备</t>
    </r>
  </si>
  <si>
    <r>
      <rPr>
        <sz val="10"/>
        <rFont val="宋体"/>
        <charset val="134"/>
      </rPr>
      <t>在建工程－设备在建工程净额</t>
    </r>
  </si>
  <si>
    <t>在建工程-工程物资评估明细表</t>
  </si>
  <si>
    <r>
      <rPr>
        <sz val="10"/>
        <color indexed="8"/>
        <rFont val="宋体"/>
        <charset val="134"/>
      </rPr>
      <t>工程物资合计</t>
    </r>
  </si>
  <si>
    <r>
      <rPr>
        <sz val="10"/>
        <color indexed="8"/>
        <rFont val="宋体"/>
        <charset val="134"/>
      </rPr>
      <t>减：工程物资减值准备</t>
    </r>
  </si>
  <si>
    <r>
      <rPr>
        <sz val="10"/>
        <rFont val="宋体"/>
        <charset val="134"/>
      </rPr>
      <t>工程物资净额</t>
    </r>
  </si>
  <si>
    <t>生产性生物资产评估明细表</t>
  </si>
  <si>
    <r>
      <rPr>
        <sz val="10"/>
        <color indexed="8"/>
        <rFont val="宋体"/>
        <charset val="134"/>
      </rPr>
      <t>生产性生物资产合计</t>
    </r>
  </si>
  <si>
    <r>
      <rPr>
        <sz val="10"/>
        <color indexed="8"/>
        <rFont val="宋体"/>
        <charset val="134"/>
      </rPr>
      <t>减：生产性生物资产减值准备</t>
    </r>
  </si>
  <si>
    <r>
      <rPr>
        <sz val="10"/>
        <rFont val="宋体"/>
        <charset val="134"/>
      </rPr>
      <t>生产性生物资产净额</t>
    </r>
  </si>
  <si>
    <t>油气资产评估明细表</t>
  </si>
  <si>
    <r>
      <rPr>
        <sz val="10"/>
        <color indexed="8"/>
        <rFont val="宋体"/>
        <charset val="134"/>
      </rPr>
      <t>油气资产合计</t>
    </r>
  </si>
  <si>
    <r>
      <rPr>
        <sz val="10"/>
        <color indexed="8"/>
        <rFont val="宋体"/>
        <charset val="134"/>
      </rPr>
      <t>减：油气资产减值准备</t>
    </r>
  </si>
  <si>
    <r>
      <rPr>
        <sz val="10"/>
        <rFont val="宋体"/>
        <charset val="134"/>
      </rPr>
      <t>油气资产净额</t>
    </r>
  </si>
  <si>
    <t>使用权资产评估明细表</t>
  </si>
  <si>
    <r>
      <rPr>
        <sz val="10"/>
        <rFont val="宋体"/>
        <charset val="134"/>
      </rPr>
      <t>使用权资产合计</t>
    </r>
  </si>
  <si>
    <r>
      <rPr>
        <sz val="10"/>
        <rFont val="宋体"/>
        <charset val="134"/>
      </rPr>
      <t>减：使用权资产减值准备</t>
    </r>
  </si>
  <si>
    <r>
      <rPr>
        <sz val="10"/>
        <rFont val="宋体"/>
        <charset val="134"/>
      </rPr>
      <t>使用权资产净额</t>
    </r>
  </si>
  <si>
    <t>无形资产—土地使用权评估明细表</t>
  </si>
  <si>
    <r>
      <rPr>
        <sz val="10"/>
        <color indexed="8"/>
        <rFont val="宋体"/>
        <charset val="134"/>
      </rPr>
      <t>无形</t>
    </r>
    <r>
      <rPr>
        <sz val="10"/>
        <color indexed="8"/>
        <rFont val="Times New Roman"/>
        <charset val="134"/>
      </rPr>
      <t>-</t>
    </r>
    <r>
      <rPr>
        <sz val="10"/>
        <color indexed="8"/>
        <rFont val="宋体"/>
        <charset val="134"/>
      </rPr>
      <t>土地合计</t>
    </r>
  </si>
  <si>
    <r>
      <rPr>
        <sz val="10"/>
        <color indexed="8"/>
        <rFont val="宋体"/>
        <charset val="134"/>
      </rPr>
      <t>减：无形</t>
    </r>
    <r>
      <rPr>
        <sz val="10"/>
        <color indexed="8"/>
        <rFont val="Times New Roman"/>
        <charset val="134"/>
      </rPr>
      <t>-</t>
    </r>
    <r>
      <rPr>
        <sz val="10"/>
        <color indexed="8"/>
        <rFont val="宋体"/>
        <charset val="134"/>
      </rPr>
      <t>土地减值准备</t>
    </r>
  </si>
  <si>
    <r>
      <rPr>
        <sz val="10"/>
        <rFont val="宋体"/>
        <charset val="134"/>
      </rPr>
      <t>无形</t>
    </r>
    <r>
      <rPr>
        <sz val="10"/>
        <rFont val="Times New Roman"/>
        <charset val="134"/>
      </rPr>
      <t>-</t>
    </r>
    <r>
      <rPr>
        <sz val="10"/>
        <rFont val="宋体"/>
        <charset val="134"/>
      </rPr>
      <t>土地净额</t>
    </r>
  </si>
  <si>
    <t>无形资产—矿业权评估明细表</t>
  </si>
  <si>
    <r>
      <rPr>
        <sz val="10"/>
        <color indexed="8"/>
        <rFont val="宋体"/>
        <charset val="134"/>
      </rPr>
      <t>无形</t>
    </r>
    <r>
      <rPr>
        <sz val="10"/>
        <color indexed="8"/>
        <rFont val="Times New Roman"/>
        <charset val="134"/>
      </rPr>
      <t>-</t>
    </r>
    <r>
      <rPr>
        <sz val="10"/>
        <color indexed="8"/>
        <rFont val="宋体"/>
        <charset val="134"/>
      </rPr>
      <t>矿业权合计</t>
    </r>
  </si>
  <si>
    <r>
      <rPr>
        <sz val="10"/>
        <color indexed="8"/>
        <rFont val="宋体"/>
        <charset val="134"/>
      </rPr>
      <t>减：无形</t>
    </r>
    <r>
      <rPr>
        <sz val="10"/>
        <color indexed="8"/>
        <rFont val="Times New Roman"/>
        <charset val="134"/>
      </rPr>
      <t>-</t>
    </r>
    <r>
      <rPr>
        <sz val="10"/>
        <color indexed="8"/>
        <rFont val="宋体"/>
        <charset val="134"/>
      </rPr>
      <t>矿业权减值准备</t>
    </r>
  </si>
  <si>
    <r>
      <rPr>
        <sz val="10"/>
        <rFont val="宋体"/>
        <charset val="134"/>
      </rPr>
      <t>无形</t>
    </r>
    <r>
      <rPr>
        <sz val="10"/>
        <rFont val="Times New Roman"/>
        <charset val="134"/>
      </rPr>
      <t>-</t>
    </r>
    <r>
      <rPr>
        <sz val="10"/>
        <rFont val="宋体"/>
        <charset val="134"/>
      </rPr>
      <t>矿业权净额</t>
    </r>
  </si>
  <si>
    <t>无形资产—其他无形资产评估明细表</t>
  </si>
  <si>
    <r>
      <rPr>
        <sz val="10"/>
        <color indexed="8"/>
        <rFont val="宋体"/>
        <charset val="134"/>
      </rPr>
      <t>无形</t>
    </r>
    <r>
      <rPr>
        <sz val="10"/>
        <color indexed="8"/>
        <rFont val="Times New Roman"/>
        <charset val="134"/>
      </rPr>
      <t>-</t>
    </r>
    <r>
      <rPr>
        <sz val="10"/>
        <color indexed="8"/>
        <rFont val="宋体"/>
        <charset val="134"/>
      </rPr>
      <t>其他合计</t>
    </r>
  </si>
  <si>
    <r>
      <rPr>
        <sz val="10"/>
        <color indexed="8"/>
        <rFont val="宋体"/>
        <charset val="134"/>
      </rPr>
      <t>减：无形</t>
    </r>
    <r>
      <rPr>
        <sz val="10"/>
        <color indexed="8"/>
        <rFont val="Times New Roman"/>
        <charset val="134"/>
      </rPr>
      <t>-</t>
    </r>
    <r>
      <rPr>
        <sz val="10"/>
        <color indexed="8"/>
        <rFont val="宋体"/>
        <charset val="134"/>
      </rPr>
      <t>其他减值准备</t>
    </r>
  </si>
  <si>
    <r>
      <rPr>
        <sz val="10"/>
        <rFont val="宋体"/>
        <charset val="134"/>
      </rPr>
      <t>无形</t>
    </r>
    <r>
      <rPr>
        <sz val="10"/>
        <rFont val="Times New Roman"/>
        <charset val="134"/>
      </rPr>
      <t>-</t>
    </r>
    <r>
      <rPr>
        <sz val="10"/>
        <rFont val="宋体"/>
        <charset val="134"/>
      </rPr>
      <t>其他净额</t>
    </r>
  </si>
  <si>
    <t>商誉评估明细表</t>
  </si>
  <si>
    <r>
      <rPr>
        <sz val="10"/>
        <color indexed="8"/>
        <rFont val="宋体"/>
        <charset val="134"/>
      </rPr>
      <t>商誉合计</t>
    </r>
  </si>
  <si>
    <r>
      <rPr>
        <sz val="10"/>
        <color indexed="8"/>
        <rFont val="宋体"/>
        <charset val="134"/>
      </rPr>
      <t>减：商誉减值准备</t>
    </r>
  </si>
  <si>
    <r>
      <rPr>
        <sz val="10"/>
        <rFont val="宋体"/>
        <charset val="134"/>
      </rPr>
      <t>商誉净额</t>
    </r>
  </si>
  <si>
    <t>&lt;END&gt;</t>
  </si>
  <si>
    <t>资产基础法评估贴数用表</t>
  </si>
  <si>
    <t>文字1</t>
  </si>
  <si>
    <t>文字2</t>
  </si>
  <si>
    <t>文字3</t>
  </si>
  <si>
    <t>文字4</t>
  </si>
  <si>
    <t>日期1</t>
  </si>
  <si>
    <t>日期2</t>
  </si>
  <si>
    <t>数字1</t>
  </si>
  <si>
    <t>数字2</t>
  </si>
  <si>
    <t>账面原值</t>
  </si>
  <si>
    <t>账面净值</t>
  </si>
  <si>
    <t>评估原值</t>
  </si>
  <si>
    <t>成新率</t>
  </si>
  <si>
    <t>评估净值</t>
  </si>
  <si>
    <t>增减额</t>
  </si>
  <si>
    <t>增减率%</t>
  </si>
  <si>
    <t>备注</t>
  </si>
  <si>
    <t>房屋案例</t>
  </si>
  <si>
    <t>机器设备案例</t>
  </si>
  <si>
    <t>电子设备案例</t>
  </si>
  <si>
    <t>车辆案例</t>
  </si>
  <si>
    <r>
      <rPr>
        <b/>
        <sz val="9"/>
        <rFont val="宋体"/>
        <charset val="134"/>
      </rPr>
      <t>一、项目基本信息</t>
    </r>
  </si>
  <si>
    <r>
      <rPr>
        <sz val="9"/>
        <rFont val="Times New Roman"/>
        <charset val="134"/>
      </rPr>
      <t>1.</t>
    </r>
    <r>
      <rPr>
        <sz val="9"/>
        <rFont val="Arial Narrow"/>
        <charset val="134"/>
      </rPr>
      <t>企业名称（输入）：</t>
    </r>
  </si>
  <si>
    <t>产权持有单位</t>
  </si>
  <si>
    <t>昆明中石油昆仑车用天然气有限公司</t>
  </si>
  <si>
    <r>
      <rPr>
        <sz val="9"/>
        <rFont val="Times New Roman"/>
        <charset val="134"/>
      </rPr>
      <t>2.</t>
    </r>
    <r>
      <rPr>
        <sz val="9"/>
        <rFont val="Arial Narrow"/>
        <charset val="134"/>
      </rPr>
      <t>评估基准日（选择）：</t>
    </r>
  </si>
  <si>
    <r>
      <rPr>
        <sz val="9"/>
        <rFont val="Times New Roman"/>
        <charset val="134"/>
      </rPr>
      <t>3.</t>
    </r>
    <r>
      <rPr>
        <sz val="9"/>
        <rFont val="Arial Narrow"/>
        <charset val="134"/>
      </rPr>
      <t>评估机构名称：</t>
    </r>
  </si>
  <si>
    <r>
      <rPr>
        <sz val="9"/>
        <rFont val="宋体"/>
        <charset val="134"/>
      </rPr>
      <t>北京中企华资产评估有限责任公司</t>
    </r>
  </si>
  <si>
    <r>
      <rPr>
        <sz val="9"/>
        <rFont val="Times New Roman"/>
        <charset val="134"/>
      </rPr>
      <t>4.</t>
    </r>
    <r>
      <rPr>
        <sz val="9"/>
        <rFont val="Arial Narrow"/>
        <charset val="134"/>
      </rPr>
      <t>项目名称：</t>
    </r>
  </si>
  <si>
    <t>昆明中石油昆仑车用天然气有限公司拟处置固定资产评估项目</t>
  </si>
  <si>
    <r>
      <rPr>
        <sz val="9"/>
        <rFont val="Times New Roman"/>
        <charset val="134"/>
      </rPr>
      <t>5.</t>
    </r>
    <r>
      <rPr>
        <sz val="9"/>
        <rFont val="Arial Narrow"/>
        <charset val="134"/>
      </rPr>
      <t>填表人及填表日期：</t>
    </r>
  </si>
  <si>
    <r>
      <rPr>
        <sz val="9"/>
        <rFont val="宋体"/>
        <charset val="134"/>
      </rPr>
      <t>选择</t>
    </r>
  </si>
  <si>
    <r>
      <rPr>
        <sz val="9"/>
        <rFont val="宋体"/>
        <charset val="134"/>
      </rPr>
      <t>科目</t>
    </r>
  </si>
  <si>
    <r>
      <rPr>
        <sz val="9"/>
        <rFont val="宋体"/>
        <charset val="134"/>
      </rPr>
      <t>填表人员姓名</t>
    </r>
  </si>
  <si>
    <r>
      <rPr>
        <sz val="9"/>
        <rFont val="宋体"/>
        <charset val="134"/>
      </rPr>
      <t>填表日期</t>
    </r>
  </si>
  <si>
    <r>
      <rPr>
        <sz val="9"/>
        <rFont val="宋体"/>
        <charset val="134"/>
      </rPr>
      <t>评估人员</t>
    </r>
  </si>
  <si>
    <r>
      <rPr>
        <sz val="9"/>
        <rFont val="宋体"/>
        <charset val="134"/>
      </rPr>
      <t>√</t>
    </r>
  </si>
  <si>
    <r>
      <rPr>
        <sz val="10"/>
        <color indexed="8"/>
        <rFont val="宋体"/>
        <charset val="134"/>
      </rPr>
      <t>流动资产（汇总）</t>
    </r>
  </si>
  <si>
    <t>包娴</t>
  </si>
  <si>
    <t>资谷才、王晓</t>
  </si>
  <si>
    <r>
      <rPr>
        <sz val="10"/>
        <color indexed="8"/>
        <rFont val="宋体"/>
        <charset val="134"/>
      </rPr>
      <t>货币资金（汇总）</t>
    </r>
  </si>
  <si>
    <r>
      <rPr>
        <sz val="10"/>
        <color indexed="8"/>
        <rFont val="宋体"/>
        <charset val="134"/>
      </rPr>
      <t>现金</t>
    </r>
  </si>
  <si>
    <r>
      <rPr>
        <sz val="10"/>
        <color indexed="8"/>
        <rFont val="宋体"/>
        <charset val="134"/>
      </rPr>
      <t>银行存款</t>
    </r>
  </si>
  <si>
    <r>
      <rPr>
        <sz val="10"/>
        <color indexed="8"/>
        <rFont val="宋体"/>
        <charset val="134"/>
      </rPr>
      <t>其他货币资金</t>
    </r>
  </si>
  <si>
    <r>
      <rPr>
        <sz val="10"/>
        <color indexed="8"/>
        <rFont val="宋体"/>
        <charset val="134"/>
      </rPr>
      <t>交易性金融资产（汇总）</t>
    </r>
  </si>
  <si>
    <r>
      <rPr>
        <sz val="10"/>
        <color indexed="8"/>
        <rFont val="宋体"/>
        <charset val="134"/>
      </rPr>
      <t>股票投资</t>
    </r>
  </si>
  <si>
    <r>
      <rPr>
        <sz val="10"/>
        <color indexed="8"/>
        <rFont val="宋体"/>
        <charset val="134"/>
      </rPr>
      <t>债券投资</t>
    </r>
  </si>
  <si>
    <r>
      <rPr>
        <sz val="10"/>
        <color indexed="8"/>
        <rFont val="宋体"/>
        <charset val="134"/>
      </rPr>
      <t>基金投资</t>
    </r>
  </si>
  <si>
    <r>
      <rPr>
        <sz val="10"/>
        <color indexed="8"/>
        <rFont val="宋体"/>
        <charset val="134"/>
      </rPr>
      <t>其他</t>
    </r>
  </si>
  <si>
    <r>
      <rPr>
        <sz val="10"/>
        <color indexed="8"/>
        <rFont val="宋体"/>
        <charset val="134"/>
      </rPr>
      <t>衍生金融资产</t>
    </r>
  </si>
  <si>
    <r>
      <rPr>
        <sz val="10"/>
        <color indexed="8"/>
        <rFont val="宋体"/>
        <charset val="134"/>
      </rPr>
      <t>应收票据</t>
    </r>
  </si>
  <si>
    <r>
      <rPr>
        <sz val="10"/>
        <color indexed="8"/>
        <rFont val="宋体"/>
        <charset val="134"/>
      </rPr>
      <t>应收账款</t>
    </r>
  </si>
  <si>
    <r>
      <rPr>
        <sz val="10"/>
        <color indexed="8"/>
        <rFont val="宋体"/>
        <charset val="134"/>
      </rPr>
      <t>应收账款融资</t>
    </r>
  </si>
  <si>
    <r>
      <rPr>
        <sz val="9"/>
        <rFont val="Arial Narrow"/>
        <charset val="134"/>
      </rPr>
      <t>预付款项</t>
    </r>
  </si>
  <si>
    <r>
      <rPr>
        <sz val="10"/>
        <color indexed="8"/>
        <rFont val="宋体"/>
        <charset val="134"/>
      </rPr>
      <t>其他应收款</t>
    </r>
  </si>
  <si>
    <r>
      <rPr>
        <sz val="10"/>
        <color indexed="8"/>
        <rFont val="宋体"/>
        <charset val="134"/>
      </rPr>
      <t>存货（汇总）</t>
    </r>
  </si>
  <si>
    <r>
      <rPr>
        <sz val="10"/>
        <color indexed="8"/>
        <rFont val="宋体"/>
        <charset val="134"/>
      </rPr>
      <t>材料采购（在途物资）</t>
    </r>
  </si>
  <si>
    <r>
      <rPr>
        <sz val="10"/>
        <color indexed="8"/>
        <rFont val="宋体"/>
        <charset val="134"/>
      </rPr>
      <t>原材料</t>
    </r>
  </si>
  <si>
    <r>
      <rPr>
        <sz val="10"/>
        <color indexed="8"/>
        <rFont val="宋体"/>
        <charset val="134"/>
      </rPr>
      <t>在库周转材料</t>
    </r>
  </si>
  <si>
    <r>
      <rPr>
        <sz val="10"/>
        <color indexed="8"/>
        <rFont val="宋体"/>
        <charset val="134"/>
      </rPr>
      <t>委托加工物资</t>
    </r>
  </si>
  <si>
    <r>
      <rPr>
        <sz val="10"/>
        <color indexed="8"/>
        <rFont val="宋体"/>
        <charset val="134"/>
      </rPr>
      <t>产成品（库存商品）</t>
    </r>
  </si>
  <si>
    <r>
      <rPr>
        <sz val="10"/>
        <color indexed="8"/>
        <rFont val="宋体"/>
        <charset val="134"/>
      </rPr>
      <t>在产品（自制半成品）</t>
    </r>
  </si>
  <si>
    <r>
      <rPr>
        <sz val="10"/>
        <color indexed="8"/>
        <rFont val="宋体"/>
        <charset val="134"/>
      </rPr>
      <t>发出商品</t>
    </r>
  </si>
  <si>
    <r>
      <rPr>
        <sz val="10"/>
        <color indexed="8"/>
        <rFont val="宋体"/>
        <charset val="134"/>
      </rPr>
      <t>在用周转材料</t>
    </r>
  </si>
  <si>
    <r>
      <rPr>
        <sz val="10"/>
        <color indexed="8"/>
        <rFont val="宋体"/>
        <charset val="134"/>
      </rPr>
      <t>开发产品</t>
    </r>
  </si>
  <si>
    <r>
      <rPr>
        <sz val="10"/>
        <color indexed="8"/>
        <rFont val="宋体"/>
        <charset val="134"/>
      </rPr>
      <t>开发成本</t>
    </r>
  </si>
  <si>
    <r>
      <rPr>
        <sz val="10"/>
        <color indexed="8"/>
        <rFont val="宋体"/>
        <charset val="134"/>
      </rPr>
      <t>消耗性生物资产</t>
    </r>
  </si>
  <si>
    <r>
      <rPr>
        <sz val="10"/>
        <color indexed="8"/>
        <rFont val="宋体"/>
        <charset val="134"/>
      </rPr>
      <t>工程施工</t>
    </r>
  </si>
  <si>
    <r>
      <rPr>
        <sz val="9"/>
        <rFont val="Arial Narrow"/>
        <charset val="134"/>
      </rPr>
      <t>合同资产</t>
    </r>
  </si>
  <si>
    <r>
      <rPr>
        <sz val="9"/>
        <rFont val="Arial Narrow"/>
        <charset val="134"/>
      </rPr>
      <t>持有待售资产</t>
    </r>
  </si>
  <si>
    <r>
      <rPr>
        <sz val="10"/>
        <color indexed="8"/>
        <rFont val="宋体"/>
        <charset val="134"/>
      </rPr>
      <t>一年到期非流动资产</t>
    </r>
  </si>
  <si>
    <r>
      <rPr>
        <sz val="10"/>
        <color indexed="8"/>
        <rFont val="宋体"/>
        <charset val="134"/>
      </rPr>
      <t>其他流动资产</t>
    </r>
  </si>
  <si>
    <r>
      <rPr>
        <sz val="10"/>
        <color indexed="8"/>
        <rFont val="宋体"/>
        <charset val="134"/>
      </rPr>
      <t>其他债权投资</t>
    </r>
  </si>
  <si>
    <r>
      <rPr>
        <sz val="10"/>
        <color indexed="8"/>
        <rFont val="宋体"/>
        <charset val="134"/>
      </rPr>
      <t>长期应收</t>
    </r>
  </si>
  <si>
    <r>
      <rPr>
        <sz val="10"/>
        <color indexed="8"/>
        <rFont val="宋体"/>
        <charset val="134"/>
      </rPr>
      <t>长期股权投资</t>
    </r>
  </si>
  <si>
    <r>
      <rPr>
        <sz val="9"/>
        <rFont val="Arial Narrow"/>
        <charset val="134"/>
      </rPr>
      <t>其他权益工具投资</t>
    </r>
  </si>
  <si>
    <r>
      <rPr>
        <sz val="10"/>
        <color indexed="8"/>
        <rFont val="宋体"/>
        <charset val="134"/>
      </rPr>
      <t>其他非流动金融资产</t>
    </r>
  </si>
  <si>
    <r>
      <rPr>
        <sz val="10"/>
        <color indexed="8"/>
        <rFont val="宋体"/>
        <charset val="134"/>
      </rPr>
      <t>投资性房地产（汇总）</t>
    </r>
  </si>
  <si>
    <r>
      <rPr>
        <sz val="10"/>
        <color indexed="8"/>
        <rFont val="宋体"/>
        <charset val="134"/>
      </rPr>
      <t>投资性房地产（成本计量）</t>
    </r>
  </si>
  <si>
    <r>
      <rPr>
        <sz val="10"/>
        <color indexed="8"/>
        <rFont val="宋体"/>
        <charset val="134"/>
      </rPr>
      <t>投资性房地产（公允计量）</t>
    </r>
  </si>
  <si>
    <r>
      <rPr>
        <sz val="10"/>
        <color indexed="8"/>
        <rFont val="宋体"/>
        <charset val="134"/>
      </rPr>
      <t>投资性地产（成本计量）</t>
    </r>
  </si>
  <si>
    <r>
      <rPr>
        <sz val="10"/>
        <color indexed="8"/>
        <rFont val="宋体"/>
        <charset val="134"/>
      </rPr>
      <t>投资性地产</t>
    </r>
    <r>
      <rPr>
        <sz val="10"/>
        <color indexed="8"/>
        <rFont val="Times New Roman"/>
        <charset val="134"/>
      </rPr>
      <t>(</t>
    </r>
    <r>
      <rPr>
        <sz val="10"/>
        <color indexed="8"/>
        <rFont val="宋体"/>
        <charset val="134"/>
      </rPr>
      <t>公允计量）</t>
    </r>
  </si>
  <si>
    <r>
      <rPr>
        <sz val="10"/>
        <color indexed="8"/>
        <rFont val="宋体"/>
        <charset val="134"/>
      </rPr>
      <t>固定资产汇总</t>
    </r>
  </si>
  <si>
    <r>
      <rPr>
        <sz val="10"/>
        <color indexed="8"/>
        <rFont val="宋体"/>
        <charset val="134"/>
      </rPr>
      <t>房屋建筑物</t>
    </r>
  </si>
  <si>
    <r>
      <rPr>
        <sz val="10"/>
        <color indexed="8"/>
        <rFont val="宋体"/>
        <charset val="134"/>
      </rPr>
      <t>构筑物及其他辅助设施</t>
    </r>
  </si>
  <si>
    <r>
      <rPr>
        <sz val="10"/>
        <color indexed="8"/>
        <rFont val="宋体"/>
        <charset val="134"/>
      </rPr>
      <t>管道及沟槽</t>
    </r>
  </si>
  <si>
    <r>
      <rPr>
        <sz val="10"/>
        <color indexed="8"/>
        <rFont val="宋体"/>
        <charset val="134"/>
      </rPr>
      <t>井巷工程</t>
    </r>
  </si>
  <si>
    <r>
      <rPr>
        <sz val="10"/>
        <color indexed="8"/>
        <rFont val="宋体"/>
        <charset val="134"/>
      </rPr>
      <t>机器设备</t>
    </r>
  </si>
  <si>
    <r>
      <rPr>
        <sz val="10"/>
        <color indexed="8"/>
        <rFont val="宋体"/>
        <charset val="134"/>
      </rPr>
      <t>车辆</t>
    </r>
  </si>
  <si>
    <r>
      <rPr>
        <sz val="10"/>
        <color indexed="8"/>
        <rFont val="宋体"/>
        <charset val="134"/>
      </rPr>
      <t>电子设备</t>
    </r>
  </si>
  <si>
    <r>
      <rPr>
        <sz val="10"/>
        <color indexed="8"/>
        <rFont val="宋体"/>
        <charset val="134"/>
      </rPr>
      <t>土地</t>
    </r>
  </si>
  <si>
    <r>
      <rPr>
        <sz val="10"/>
        <color indexed="8"/>
        <rFont val="宋体"/>
        <charset val="134"/>
      </rPr>
      <t>船舶</t>
    </r>
  </si>
  <si>
    <r>
      <rPr>
        <sz val="10"/>
        <color indexed="8"/>
        <rFont val="宋体"/>
        <charset val="134"/>
      </rPr>
      <t>在建工程</t>
    </r>
    <r>
      <rPr>
        <sz val="10"/>
        <color indexed="8"/>
        <rFont val="Times New Roman"/>
        <charset val="134"/>
      </rPr>
      <t>-</t>
    </r>
    <r>
      <rPr>
        <sz val="10"/>
        <color indexed="8"/>
        <rFont val="宋体"/>
        <charset val="134"/>
      </rPr>
      <t>土建工程</t>
    </r>
  </si>
  <si>
    <r>
      <rPr>
        <sz val="10"/>
        <color indexed="8"/>
        <rFont val="宋体"/>
        <charset val="134"/>
      </rPr>
      <t>在建工程</t>
    </r>
    <r>
      <rPr>
        <sz val="10"/>
        <color indexed="8"/>
        <rFont val="Times New Roman"/>
        <charset val="134"/>
      </rPr>
      <t>-</t>
    </r>
    <r>
      <rPr>
        <sz val="10"/>
        <color indexed="8"/>
        <rFont val="宋体"/>
        <charset val="134"/>
      </rPr>
      <t>设备安装工程</t>
    </r>
  </si>
  <si>
    <r>
      <rPr>
        <sz val="10"/>
        <color indexed="8"/>
        <rFont val="宋体"/>
        <charset val="134"/>
      </rPr>
      <t>在建工程</t>
    </r>
    <r>
      <rPr>
        <sz val="10"/>
        <color indexed="8"/>
        <rFont val="Times New Roman"/>
        <charset val="134"/>
      </rPr>
      <t>-</t>
    </r>
    <r>
      <rPr>
        <sz val="10"/>
        <color indexed="8"/>
        <rFont val="宋体"/>
        <charset val="134"/>
      </rPr>
      <t>待摊投资</t>
    </r>
  </si>
  <si>
    <r>
      <rPr>
        <sz val="10"/>
        <color indexed="8"/>
        <rFont val="宋体"/>
        <charset val="134"/>
      </rPr>
      <t>工程物资</t>
    </r>
  </si>
  <si>
    <r>
      <rPr>
        <sz val="10"/>
        <color indexed="8"/>
        <rFont val="宋体"/>
        <charset val="134"/>
      </rPr>
      <t>在建工程（汇总）</t>
    </r>
  </si>
  <si>
    <r>
      <rPr>
        <sz val="10"/>
        <color indexed="8"/>
        <rFont val="宋体"/>
        <charset val="134"/>
      </rPr>
      <t>生产性生物资产</t>
    </r>
  </si>
  <si>
    <r>
      <rPr>
        <sz val="10"/>
        <color indexed="8"/>
        <rFont val="宋体"/>
        <charset val="134"/>
      </rPr>
      <t>油气资产</t>
    </r>
  </si>
  <si>
    <r>
      <rPr>
        <sz val="10"/>
        <color indexed="8"/>
        <rFont val="宋体"/>
        <charset val="134"/>
      </rPr>
      <t>使用权资产</t>
    </r>
  </si>
  <si>
    <r>
      <rPr>
        <sz val="10"/>
        <color indexed="8"/>
        <rFont val="宋体"/>
        <charset val="134"/>
      </rPr>
      <t>无形资产（汇总）</t>
    </r>
  </si>
  <si>
    <r>
      <rPr>
        <sz val="10"/>
        <color indexed="8"/>
        <rFont val="宋体"/>
        <charset val="134"/>
      </rPr>
      <t>土地使用权</t>
    </r>
  </si>
  <si>
    <r>
      <rPr>
        <sz val="10"/>
        <color indexed="8"/>
        <rFont val="宋体"/>
        <charset val="134"/>
      </rPr>
      <t>无形</t>
    </r>
    <r>
      <rPr>
        <sz val="10"/>
        <color indexed="8"/>
        <rFont val="Times New Roman"/>
        <charset val="134"/>
      </rPr>
      <t>-</t>
    </r>
    <r>
      <rPr>
        <sz val="10"/>
        <color indexed="8"/>
        <rFont val="宋体"/>
        <charset val="134"/>
      </rPr>
      <t>矿业权</t>
    </r>
  </si>
  <si>
    <r>
      <rPr>
        <sz val="10"/>
        <color indexed="8"/>
        <rFont val="宋体"/>
        <charset val="134"/>
      </rPr>
      <t>其他无形资产</t>
    </r>
  </si>
  <si>
    <r>
      <rPr>
        <sz val="10"/>
        <color indexed="8"/>
        <rFont val="宋体"/>
        <charset val="134"/>
      </rPr>
      <t>开发支出</t>
    </r>
  </si>
  <si>
    <r>
      <rPr>
        <sz val="10"/>
        <color indexed="8"/>
        <rFont val="宋体"/>
        <charset val="134"/>
      </rPr>
      <t>商誉</t>
    </r>
  </si>
  <si>
    <r>
      <rPr>
        <sz val="10"/>
        <color indexed="8"/>
        <rFont val="宋体"/>
        <charset val="134"/>
      </rPr>
      <t>长期待摊费用</t>
    </r>
  </si>
  <si>
    <r>
      <rPr>
        <sz val="10"/>
        <color indexed="8"/>
        <rFont val="宋体"/>
        <charset val="134"/>
      </rPr>
      <t>非流动资产（汇总）</t>
    </r>
  </si>
  <si>
    <r>
      <rPr>
        <sz val="10"/>
        <color indexed="8"/>
        <rFont val="宋体"/>
        <charset val="134"/>
      </rPr>
      <t>递延所得税资产</t>
    </r>
  </si>
  <si>
    <r>
      <rPr>
        <sz val="9"/>
        <rFont val="Arial Narrow"/>
        <charset val="134"/>
      </rPr>
      <t>其他非流动资产</t>
    </r>
    <r>
      <rPr>
        <sz val="9"/>
        <rFont val="Times New Roman"/>
        <charset val="134"/>
      </rPr>
      <t xml:space="preserve"> </t>
    </r>
  </si>
  <si>
    <r>
      <rPr>
        <sz val="10"/>
        <color indexed="8"/>
        <rFont val="宋体"/>
        <charset val="134"/>
      </rPr>
      <t>流动负债（汇总）</t>
    </r>
  </si>
  <si>
    <r>
      <rPr>
        <sz val="10"/>
        <color indexed="8"/>
        <rFont val="宋体"/>
        <charset val="134"/>
      </rPr>
      <t>短期借款</t>
    </r>
  </si>
  <si>
    <r>
      <rPr>
        <sz val="10"/>
        <color indexed="8"/>
        <rFont val="宋体"/>
        <charset val="134"/>
      </rPr>
      <t>交易性金融负债</t>
    </r>
  </si>
  <si>
    <r>
      <rPr>
        <sz val="9"/>
        <rFont val="Arial Narrow"/>
        <charset val="134"/>
      </rPr>
      <t>衍生金融负债</t>
    </r>
  </si>
  <si>
    <r>
      <rPr>
        <sz val="10"/>
        <color indexed="8"/>
        <rFont val="宋体"/>
        <charset val="134"/>
      </rPr>
      <t>应付票据</t>
    </r>
  </si>
  <si>
    <r>
      <rPr>
        <sz val="10"/>
        <color indexed="8"/>
        <rFont val="宋体"/>
        <charset val="134"/>
      </rPr>
      <t>应付账款</t>
    </r>
  </si>
  <si>
    <r>
      <rPr>
        <sz val="10"/>
        <color indexed="8"/>
        <rFont val="宋体"/>
        <charset val="134"/>
      </rPr>
      <t>预收款项</t>
    </r>
  </si>
  <si>
    <r>
      <rPr>
        <sz val="9"/>
        <rFont val="Arial Narrow"/>
        <charset val="134"/>
      </rPr>
      <t>合同负债</t>
    </r>
  </si>
  <si>
    <r>
      <rPr>
        <sz val="10"/>
        <color indexed="8"/>
        <rFont val="宋体"/>
        <charset val="134"/>
      </rPr>
      <t>应付职工薪酬</t>
    </r>
  </si>
  <si>
    <r>
      <rPr>
        <sz val="10"/>
        <color indexed="8"/>
        <rFont val="宋体"/>
        <charset val="134"/>
      </rPr>
      <t>应交税费</t>
    </r>
  </si>
  <si>
    <r>
      <rPr>
        <sz val="10"/>
        <color indexed="8"/>
        <rFont val="宋体"/>
        <charset val="134"/>
      </rPr>
      <t>其他应付款</t>
    </r>
  </si>
  <si>
    <r>
      <rPr>
        <sz val="10"/>
        <color indexed="8"/>
        <rFont val="宋体"/>
        <charset val="134"/>
      </rPr>
      <t>持有待售负债</t>
    </r>
  </si>
  <si>
    <r>
      <rPr>
        <sz val="10"/>
        <color indexed="8"/>
        <rFont val="宋体"/>
        <charset val="134"/>
      </rPr>
      <t>一年内到期的非流动负债</t>
    </r>
  </si>
  <si>
    <r>
      <rPr>
        <sz val="10"/>
        <color indexed="8"/>
        <rFont val="宋体"/>
        <charset val="134"/>
      </rPr>
      <t>其他流动负债</t>
    </r>
  </si>
  <si>
    <r>
      <rPr>
        <sz val="10"/>
        <color indexed="8"/>
        <rFont val="宋体"/>
        <charset val="134"/>
      </rPr>
      <t>非流动负债（汇总）</t>
    </r>
  </si>
  <si>
    <r>
      <rPr>
        <sz val="10"/>
        <color indexed="8"/>
        <rFont val="宋体"/>
        <charset val="134"/>
      </rPr>
      <t>长期借款</t>
    </r>
  </si>
  <si>
    <r>
      <rPr>
        <sz val="10"/>
        <color indexed="8"/>
        <rFont val="宋体"/>
        <charset val="134"/>
      </rPr>
      <t>应付债券</t>
    </r>
  </si>
  <si>
    <r>
      <rPr>
        <sz val="9"/>
        <rFont val="Arial Narrow"/>
        <charset val="134"/>
      </rPr>
      <t>租赁负债</t>
    </r>
  </si>
  <si>
    <r>
      <rPr>
        <sz val="10"/>
        <color indexed="8"/>
        <rFont val="宋体"/>
        <charset val="134"/>
      </rPr>
      <t>长期应付款</t>
    </r>
  </si>
  <si>
    <r>
      <rPr>
        <sz val="10"/>
        <color indexed="8"/>
        <rFont val="宋体"/>
        <charset val="134"/>
      </rPr>
      <t>预计负债</t>
    </r>
  </si>
  <si>
    <r>
      <rPr>
        <sz val="10"/>
        <color indexed="8"/>
        <rFont val="宋体"/>
        <charset val="134"/>
      </rPr>
      <t>递延收益</t>
    </r>
  </si>
  <si>
    <r>
      <rPr>
        <sz val="9"/>
        <rFont val="Arial Narrow"/>
        <charset val="134"/>
      </rPr>
      <t>递延所得税负债</t>
    </r>
  </si>
  <si>
    <r>
      <rPr>
        <sz val="10"/>
        <color indexed="8"/>
        <rFont val="宋体"/>
        <charset val="134"/>
      </rPr>
      <t>其他非流动负债</t>
    </r>
  </si>
  <si>
    <t>云南山立实业有限公司拟了解房屋建筑物资产价值评估项目</t>
  </si>
  <si>
    <t>评估申报明细表</t>
  </si>
  <si>
    <t>企业负责人：xxx</t>
  </si>
  <si>
    <t>财务负责人：xxx</t>
  </si>
  <si>
    <t>主要填表人：xxx</t>
  </si>
  <si>
    <t>填表人电话：xxx</t>
  </si>
  <si>
    <t>资产基础法操作导航图（点击并完成各模块的任务） V1.0.0.2</t>
  </si>
  <si>
    <t>01</t>
  </si>
  <si>
    <t>02</t>
  </si>
  <si>
    <t>03</t>
  </si>
  <si>
    <t>04</t>
  </si>
  <si>
    <t>05</t>
  </si>
  <si>
    <t>阅读填表说明</t>
  </si>
  <si>
    <t>数据输入</t>
  </si>
  <si>
    <t>核对资料</t>
  </si>
  <si>
    <t>方法确定</t>
  </si>
  <si>
    <t>结果分析</t>
  </si>
  <si>
    <t>数据输入★</t>
  </si>
  <si>
    <t>报表核对</t>
  </si>
  <si>
    <t>履行调查核实程序</t>
  </si>
  <si>
    <t>取价方式</t>
  </si>
  <si>
    <t>评估调整</t>
  </si>
  <si>
    <t>报表核对★</t>
  </si>
  <si>
    <t>账实调查结果</t>
  </si>
  <si>
    <t>参数输入</t>
  </si>
  <si>
    <t>打印输出</t>
  </si>
  <si>
    <t>产权调查结果</t>
  </si>
  <si>
    <t>评估测算</t>
  </si>
  <si>
    <t>备注：每个科目按照以上程序完成</t>
  </si>
  <si>
    <t>资产评估申报表索引目录V1.0.0.2</t>
  </si>
  <si>
    <t>基本信息输入表</t>
  </si>
  <si>
    <t>填表说明（填表前请先阅读）</t>
  </si>
  <si>
    <t xml:space="preserve"> </t>
  </si>
  <si>
    <t>资产负债表</t>
  </si>
  <si>
    <t>汇总表</t>
  </si>
  <si>
    <t>分类汇总表</t>
  </si>
  <si>
    <t>货币汇总表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</si>
  <si>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</si>
  <si>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</si>
  <si>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</si>
  <si>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</si>
  <si>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</si>
  <si>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</si>
  <si>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</si>
  <si>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</si>
  <si>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</si>
  <si>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</si>
  <si>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</si>
  <si>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</si>
  <si>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</si>
  <si>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</si>
  <si>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</si>
  <si>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预收款项</t>
  </si>
  <si>
    <t>其他投资</t>
  </si>
  <si>
    <t>合同负债</t>
  </si>
  <si>
    <t>衍生金融资产</t>
  </si>
  <si>
    <t>应付职工薪酬</t>
  </si>
  <si>
    <t>应收票据</t>
  </si>
  <si>
    <t>应交税费</t>
  </si>
  <si>
    <t>应收账款</t>
  </si>
  <si>
    <t>其他应付款</t>
  </si>
  <si>
    <t>应收账款融资</t>
  </si>
  <si>
    <t>持有待售负债</t>
  </si>
  <si>
    <t>预付款项</t>
  </si>
  <si>
    <t>一年内到期的非流动负债</t>
  </si>
  <si>
    <t>其他应收款</t>
  </si>
  <si>
    <t>其他流动负债</t>
  </si>
  <si>
    <t>存货汇总</t>
  </si>
  <si>
    <t>材料采购（在途物资）</t>
  </si>
  <si>
    <t>原材料</t>
  </si>
  <si>
    <t>在库周转材料</t>
  </si>
  <si>
    <t>非流动负债</t>
  </si>
  <si>
    <t>长期借款</t>
  </si>
  <si>
    <t>委托加工物资</t>
  </si>
  <si>
    <t>应付债券</t>
  </si>
  <si>
    <t>产成品（库存商品）</t>
  </si>
  <si>
    <t>租赁负债</t>
  </si>
  <si>
    <t>在产品（自制半成品）</t>
  </si>
  <si>
    <t>长期应付款</t>
  </si>
  <si>
    <t>合同资产</t>
  </si>
  <si>
    <t>发出商品</t>
  </si>
  <si>
    <t>预计负债</t>
  </si>
  <si>
    <t>持有待售资产</t>
  </si>
  <si>
    <t>在用周转材料</t>
  </si>
  <si>
    <t>递延收益</t>
  </si>
  <si>
    <t>一年到期非流动资产</t>
  </si>
  <si>
    <t>开发产品</t>
  </si>
  <si>
    <t>递延所得税负债</t>
  </si>
  <si>
    <t>其他流动资产</t>
  </si>
  <si>
    <t>开发成本</t>
  </si>
  <si>
    <t>其他非流动负债</t>
  </si>
  <si>
    <t>消耗性生物资产</t>
  </si>
  <si>
    <t>工程施工</t>
  </si>
  <si>
    <t>债权投资</t>
  </si>
  <si>
    <t>其他债权投资</t>
  </si>
  <si>
    <t>长期应收</t>
  </si>
  <si>
    <t>长期股权投资</t>
  </si>
  <si>
    <t>其他权益工具投资</t>
  </si>
  <si>
    <t>其他非流动金融资产</t>
  </si>
  <si>
    <t>投资性房地产</t>
  </si>
  <si>
    <t>投资性房地产（成本计量）</t>
  </si>
  <si>
    <t>投资性房地产（公允计量）</t>
  </si>
  <si>
    <t>投资性地产（成本计量）</t>
  </si>
  <si>
    <t>投资性地产(公允计量）</t>
  </si>
  <si>
    <t>固定资产</t>
  </si>
  <si>
    <t>房屋建筑物</t>
  </si>
  <si>
    <t>构筑物及其他辅助设施</t>
  </si>
  <si>
    <t>管道及沟槽</t>
  </si>
  <si>
    <t>井巷工程</t>
  </si>
  <si>
    <t>机器设备</t>
  </si>
  <si>
    <t>车辆</t>
  </si>
  <si>
    <t>电子设备</t>
  </si>
  <si>
    <t>土地</t>
  </si>
  <si>
    <t>船舶</t>
  </si>
  <si>
    <t>在建工程</t>
  </si>
  <si>
    <t>在建工程-土建工程</t>
  </si>
  <si>
    <t>在建工程-设备安装工程</t>
  </si>
  <si>
    <t>在建工程－待摊投资</t>
  </si>
  <si>
    <t>工程物资</t>
  </si>
  <si>
    <t>生产性生物资产</t>
  </si>
  <si>
    <t>油气资产</t>
  </si>
  <si>
    <t>使用权资产</t>
  </si>
  <si>
    <t>无形资产</t>
  </si>
  <si>
    <t>无形－土地</t>
  </si>
  <si>
    <t>无形-矿业权</t>
  </si>
  <si>
    <t>无形－其他</t>
  </si>
  <si>
    <t>非流动资产</t>
  </si>
  <si>
    <t>开发支出</t>
  </si>
  <si>
    <t>商誉</t>
  </si>
  <si>
    <t>长期待摊费用</t>
  </si>
  <si>
    <t>递延所得税资产</t>
  </si>
  <si>
    <t>其他非流动资产</t>
  </si>
  <si>
    <t>企业基本情况表</t>
  </si>
  <si>
    <t>企业填写以下内容:</t>
  </si>
  <si>
    <t>被评估单位名称:</t>
  </si>
  <si>
    <t>中文</t>
  </si>
  <si>
    <t>法定代表人</t>
  </si>
  <si>
    <t>移动电话</t>
  </si>
  <si>
    <t>英文</t>
  </si>
  <si>
    <t>财务负责人</t>
  </si>
  <si>
    <t>固定电话</t>
  </si>
  <si>
    <t>法定地址</t>
  </si>
  <si>
    <t>邮政编码</t>
  </si>
  <si>
    <t>手机</t>
  </si>
  <si>
    <t>办公地址</t>
  </si>
  <si>
    <t>主要填表人</t>
  </si>
  <si>
    <t>联系人办公电话</t>
  </si>
  <si>
    <t>传真</t>
  </si>
  <si>
    <t>E-mail</t>
  </si>
  <si>
    <t>经营范围</t>
  </si>
  <si>
    <t>成立日期</t>
  </si>
  <si>
    <t xml:space="preserve">      年   月   日</t>
  </si>
  <si>
    <t>经营期限</t>
  </si>
  <si>
    <t xml:space="preserve">      年   月  日至    年   月  日</t>
  </si>
  <si>
    <t>企业股东名称</t>
  </si>
  <si>
    <t>注册资本</t>
  </si>
  <si>
    <t>实收资本</t>
  </si>
  <si>
    <t>金额（万元）</t>
  </si>
  <si>
    <t>出资比例%</t>
  </si>
  <si>
    <t>合计</t>
  </si>
  <si>
    <t>下属长期投资单位（或异地分支机构）名称</t>
  </si>
  <si>
    <t>地址</t>
  </si>
  <si>
    <t>注册资金%</t>
  </si>
  <si>
    <t>持股比例%</t>
  </si>
  <si>
    <t>核算方式</t>
  </si>
  <si>
    <t>评估明细表填表说明</t>
  </si>
  <si>
    <t>一、基本要求</t>
  </si>
  <si>
    <t xml:space="preserve">(一)填表范围： </t>
  </si>
  <si>
    <t xml:space="preserve">   对于纳入评估范围的各科目明细表余额要保证与评估基准日被评估单位的资产负债表（或模拟资产负债表）完全一致，如出现差异，请核对链接关系及所填报明细是否有误。</t>
  </si>
  <si>
    <t>(二)“评估基准日”、“被评估单位(或者产权持有单位)名称”、填表人、填表日期,统一在“基本信息输入表” 中填列，各明细表会自动生成。单位名称要与该单位的营业执照所列示的名称完全一致,如经检查各明细表与报表的余额数据完全一致，填表人员需与评估人员沟通无异议后再在打印好的A4纸每页明细表左上角单位名称处加盖单位公章上报。</t>
  </si>
  <si>
    <t>(三)对于企业财务核算中没有的会计科目不必填写相应的明细表，对应明细表可隐藏但不可删除。</t>
  </si>
  <si>
    <t>(四) 对于各科目明细表中“评估价值”一栏(不含本栏)左方的所有空白栏以及需要填写的备注栏项目请企业填写齐全。尤其对于实物类资产的评估作价密切相关信息需填报完整，不要出现空白项，该类信息往往包括规格、厂家、单位、数量、产权证号、产权人名称、车辆行驶里程、不良资产实际状态等，需要由资产管理相关部门协助财务人员进行填报。</t>
  </si>
  <si>
    <t xml:space="preserve">(五)明细表中填列金额单位为“人民币元”，精确到小数点后两位。 </t>
  </si>
  <si>
    <t>(六)明细表中日期根据要求填至月(如建成年月)或日(如出票日期)，填写日期格式为“2001-05”（不能写为2001.5）或 “2001-05-02”（不能填为2001.5.2）。</t>
  </si>
  <si>
    <t>(七)未指明月利率之处应指年利率，计量单位为“%”。若原始资料中为月利率或日利率,则换算为年利率。</t>
  </si>
  <si>
    <t>(八)明细表与各级汇总表之间的数据已建立链接关系，带“汇总”字样的各明细表中除个别项的减值准备外，其他项中不应直接录入数据。</t>
  </si>
  <si>
    <t>(九)每一张明细表内容超过表中行数时，可在电子表中间直接插入行。注意，不能在第一行和合计行插入行。</t>
  </si>
  <si>
    <t>(十)除本说明已明确提到的可修改之处外，请各填表人员不要对表进行其他任何修改，如删除和增加列等，对填报中出现的问题应及时与评估人员进行沟通，协商解决。</t>
  </si>
  <si>
    <t>(十一)请各被评估单位以法人为单位同时提供打印稿及电子版各一份(二者应完全一致，打印之前请与评估人员沟通以免浪费纸张)。委托方及资产占有方提供给评估师的书面资料一律以A4版面提供。</t>
  </si>
  <si>
    <t>二、评估明细表填表说明</t>
  </si>
  <si>
    <t>1.流动资产类填表说明(表3-1至表3-14)</t>
  </si>
  <si>
    <t>(1)表3-1-1 货币资金--现金</t>
  </si>
  <si>
    <t>“存放部门”要求填企业内部不同的现金存放部门，每一存放部门应分别填列，如“***财务处(科)”；</t>
  </si>
  <si>
    <t>现金表中的外币，应在“帐面价值”一栏填换算后的人民币价值。按币种、存放单位填列明细。</t>
  </si>
  <si>
    <t>(2)表3-1-2 货币资金--银行存款</t>
  </si>
  <si>
    <t>要按每一开户银行明细填写银行名称全称、帐号、金额等，对于同一开户行的不同货币种类存款、不同帐户存款也应分别一一列示，并在“外币帐面金额”栏中注明该外币币种的原始币值。</t>
  </si>
  <si>
    <t>(3)表3-1-3 货币资金--其他货币资金</t>
  </si>
  <si>
    <t>其他货币资金包含外埠存款、信用卡存款、信用证保证金存款等，要分类、分笔填写。对各种货币代值卡，要注明发行的金融单位。</t>
  </si>
  <si>
    <t>如为外埠存款或为信用卡存款，则名称及内容栏填写开户行的名称和帐号。</t>
  </si>
  <si>
    <r>
      <rPr>
        <b/>
        <sz val="12"/>
        <rFont val="Times New Roman"/>
        <charset val="134"/>
      </rPr>
      <t>(4)</t>
    </r>
    <r>
      <rPr>
        <b/>
        <sz val="12"/>
        <rFont val="宋体"/>
        <charset val="134"/>
      </rPr>
      <t>表</t>
    </r>
    <r>
      <rPr>
        <b/>
        <sz val="12"/>
        <rFont val="Times New Roman"/>
        <charset val="134"/>
      </rPr>
      <t xml:space="preserve">3-2-1 </t>
    </r>
    <r>
      <rPr>
        <b/>
        <sz val="12"/>
        <rFont val="宋体"/>
        <charset val="134"/>
      </rPr>
      <t>交易性金融资产</t>
    </r>
    <r>
      <rPr>
        <b/>
        <sz val="12"/>
        <rFont val="Times New Roman"/>
        <charset val="134"/>
      </rPr>
      <t>—</t>
    </r>
    <r>
      <rPr>
        <b/>
        <sz val="12"/>
        <rFont val="宋体"/>
        <charset val="134"/>
      </rPr>
      <t>股票投资</t>
    </r>
    <r>
      <rPr>
        <b/>
        <sz val="12"/>
        <rFont val="Times New Roman"/>
        <charset val="134"/>
      </rPr>
      <t>(</t>
    </r>
    <r>
      <rPr>
        <b/>
        <sz val="12"/>
        <rFont val="宋体"/>
        <charset val="134"/>
      </rPr>
      <t>指持有不超过一年</t>
    </r>
    <r>
      <rPr>
        <b/>
        <sz val="12"/>
        <rFont val="Times New Roman"/>
        <charset val="134"/>
      </rPr>
      <t>)</t>
    </r>
  </si>
  <si>
    <t>①“被投资单位名称”指股票发行单位全称；</t>
  </si>
  <si>
    <t>②“股票名称”指该股票标准简称，包括代码，如太极集团600129；</t>
  </si>
  <si>
    <t>③“股票性质”指填列国家股、法人股或流通股；</t>
  </si>
  <si>
    <t>④“投资日期”指企业购买股票的日期或以其他方式(如非货币性交易换入、以债权换入等)取得股权的协议转让日期，非股票发行日期；</t>
  </si>
  <si>
    <t>⑤持股比例指所持股数量占发行总股本数的比例，如果少量购买，则不填此栏。</t>
  </si>
  <si>
    <r>
      <rPr>
        <b/>
        <sz val="12"/>
        <rFont val="Times New Roman"/>
        <charset val="134"/>
      </rPr>
      <t>(5)</t>
    </r>
    <r>
      <rPr>
        <b/>
        <sz val="12"/>
        <rFont val="宋体"/>
        <charset val="134"/>
      </rPr>
      <t>表</t>
    </r>
    <r>
      <rPr>
        <b/>
        <sz val="12"/>
        <rFont val="Times New Roman"/>
        <charset val="134"/>
      </rPr>
      <t xml:space="preserve">3-2-2 </t>
    </r>
    <r>
      <rPr>
        <b/>
        <sz val="12"/>
        <rFont val="宋体"/>
        <charset val="134"/>
      </rPr>
      <t>交易性金融资产</t>
    </r>
    <r>
      <rPr>
        <b/>
        <sz val="12"/>
        <rFont val="Times New Roman"/>
        <charset val="134"/>
      </rPr>
      <t>—</t>
    </r>
    <r>
      <rPr>
        <b/>
        <sz val="12"/>
        <rFont val="宋体"/>
        <charset val="134"/>
      </rPr>
      <t>债券投资</t>
    </r>
  </si>
  <si>
    <t>债券种类可以按用途（分基建债券、电力债券、专项债券）填列，其他填表情况同表3-2-1。</t>
  </si>
  <si>
    <t>(6)表3-2-3 交易性金融资产－基金投资</t>
  </si>
  <si>
    <r>
      <rPr>
        <sz val="12"/>
        <rFont val="宋体"/>
        <charset val="134"/>
      </rPr>
      <t>参照表</t>
    </r>
    <r>
      <rPr>
        <sz val="12"/>
        <rFont val="Times New Roman"/>
        <charset val="134"/>
      </rPr>
      <t>3-2-2</t>
    </r>
    <r>
      <rPr>
        <sz val="12"/>
        <rFont val="宋体"/>
        <charset val="134"/>
      </rPr>
      <t>。</t>
    </r>
  </si>
  <si>
    <t>(7) 表3-2-4 交易性金融资产－其他投资</t>
  </si>
  <si>
    <r>
      <rPr>
        <sz val="12"/>
        <rFont val="宋体"/>
        <charset val="134"/>
      </rPr>
      <t>参照表</t>
    </r>
    <r>
      <rPr>
        <sz val="12"/>
        <rFont val="Times New Roman"/>
        <charset val="134"/>
      </rPr>
      <t>3-2-1</t>
    </r>
    <r>
      <rPr>
        <sz val="12"/>
        <rFont val="宋体"/>
        <charset val="134"/>
      </rPr>
      <t>。</t>
    </r>
  </si>
  <si>
    <t>(8)表3-3 衍生金融资产</t>
  </si>
  <si>
    <r>
      <rPr>
        <sz val="14"/>
        <rFont val="仿宋_GB2312"/>
        <charset val="134"/>
      </rPr>
      <t>参照表</t>
    </r>
    <r>
      <rPr>
        <b/>
        <sz val="12"/>
        <rFont val="Times New Roman"/>
        <charset val="134"/>
      </rPr>
      <t>3-2-2</t>
    </r>
    <r>
      <rPr>
        <b/>
        <sz val="12"/>
        <rFont val="宋体"/>
        <charset val="134"/>
      </rPr>
      <t>。</t>
    </r>
  </si>
  <si>
    <t>(9)表3-4应收票据</t>
  </si>
  <si>
    <t>①“户名”指债务人的户名全称；
②“出票日期”指签发该票据的日期---年月日。
注意事项：对于逾期未收回的应收票据，请在“备注”栏中标明未收回的原因；“涉及法律诉讼”的款项、欠款单位为关联方或内部往来的款项、用于质押的应收票据等应分别在“备注”栏中予以说明。</t>
  </si>
  <si>
    <r>
      <rPr>
        <b/>
        <sz val="12"/>
        <rFont val="Times New Roman"/>
        <charset val="134"/>
      </rPr>
      <t>(10)</t>
    </r>
    <r>
      <rPr>
        <b/>
        <sz val="12"/>
        <rFont val="宋体"/>
        <charset val="134"/>
      </rPr>
      <t>表</t>
    </r>
    <r>
      <rPr>
        <b/>
        <sz val="12"/>
        <rFont val="Times New Roman"/>
        <charset val="134"/>
      </rPr>
      <t xml:space="preserve">3-5 </t>
    </r>
    <r>
      <rPr>
        <b/>
        <sz val="12"/>
        <rFont val="宋体"/>
        <charset val="134"/>
      </rPr>
      <t>应收账款</t>
    </r>
  </si>
  <si>
    <t>①“业务内容”：指发生应收帐款的相应业务名称，应收帐款不分金额大小一律按照债务人和业务内容逐笔填列，不能出现其他；
②“发生日期”：对滚动发生额可按照基准日前最后一次应收帐款发生额的月份月末余额填列；
③“帐龄”：按月数填列，如一年零4个月，则填列“16”即可，对应在1-2年账龄段内列示；
④欠款单位名称应填列全称，不应以地名或不明确的简称代替；
⑤欠款单位为关联方或内部单位的，分开填列。</t>
  </si>
  <si>
    <t>(11)表3-6 应收账款融资</t>
  </si>
  <si>
    <t>(12)表3-7 预付款项</t>
  </si>
  <si>
    <r>
      <rPr>
        <sz val="12"/>
        <rFont val="宋体"/>
        <charset val="134"/>
      </rPr>
      <t>参照表</t>
    </r>
    <r>
      <rPr>
        <sz val="12"/>
        <rFont val="Times New Roman"/>
        <charset val="134"/>
      </rPr>
      <t>3-5</t>
    </r>
    <r>
      <rPr>
        <sz val="12"/>
        <rFont val="宋体"/>
        <charset val="134"/>
      </rPr>
      <t>。
对预付设备款所涉及的实物已到货安装、使用，在清查时应注意与实物管理部门核对，以免出现重复申报或资产非真实盘盈。</t>
    </r>
  </si>
  <si>
    <t>(13)表3-8 其他应收款</t>
  </si>
  <si>
    <t>参照表3-5。</t>
  </si>
  <si>
    <t>(14)表3-9-1至3-9-12 存货类</t>
  </si>
  <si>
    <t>①存货类原则上按名称或规格型号逐个填列，但如数量过多，则可按小类填列；</t>
  </si>
  <si>
    <t>②按类填列的存货“单价”指平均单价(为倒算值)，即“数量”乘以“单价”，应等于“金额”；</t>
  </si>
  <si>
    <t>③对于按计划成本入帐的存货，在该科目的倒数第二行填列材料成本差异；</t>
  </si>
  <si>
    <t>④对帐面已没有反映的在用低值易耗品，可根据实际情况填列对生产经营较重要的工具且价值量较大的物品，如仪器仪表等。</t>
  </si>
  <si>
    <t>⑤如原材料存在损毁、变质现象，应在“备注”栏中注明，并说明库存时间；产成品及分期收款发出商品应按畅销、正常、勉强销售、滞销几种情况在适销程度栏打钩；已发出但未作帐务处理的，在备注栏注明产品去向；对残次、冷背、呆滞的产成品(库存商品)也在备注栏注明；低值易耗品不采用一次摊销法摊销时，在备注栏中作出说明。</t>
  </si>
  <si>
    <t>(15)表3-10 合同资产</t>
  </si>
  <si>
    <r>
      <rPr>
        <sz val="12"/>
        <rFont val="宋体"/>
        <charset val="134"/>
      </rPr>
      <t>参照表</t>
    </r>
    <r>
      <rPr>
        <sz val="12"/>
        <rFont val="Times New Roman"/>
        <charset val="134"/>
      </rPr>
      <t>3-5</t>
    </r>
    <r>
      <rPr>
        <sz val="12"/>
        <rFont val="宋体"/>
        <charset val="134"/>
      </rPr>
      <t>。</t>
    </r>
  </si>
  <si>
    <r>
      <rPr>
        <b/>
        <sz val="12"/>
        <rFont val="Times New Roman"/>
        <charset val="134"/>
      </rPr>
      <t>(16)</t>
    </r>
    <r>
      <rPr>
        <b/>
        <sz val="12"/>
        <rFont val="宋体"/>
        <charset val="134"/>
      </rPr>
      <t>表</t>
    </r>
    <r>
      <rPr>
        <b/>
        <sz val="12"/>
        <rFont val="Times New Roman"/>
        <charset val="134"/>
      </rPr>
      <t>3</t>
    </r>
    <r>
      <rPr>
        <b/>
        <sz val="12"/>
        <rFont val="宋体"/>
        <charset val="134"/>
      </rPr>
      <t>－</t>
    </r>
    <r>
      <rPr>
        <b/>
        <sz val="12"/>
        <rFont val="Times New Roman"/>
        <charset val="134"/>
      </rPr>
      <t xml:space="preserve">11 </t>
    </r>
    <r>
      <rPr>
        <b/>
        <sz val="12"/>
        <rFont val="宋体"/>
        <charset val="134"/>
      </rPr>
      <t>持有待售资产</t>
    </r>
  </si>
  <si>
    <t>按照合同内容填写。</t>
  </si>
  <si>
    <t>(17)表3--12 一年内到期的非流动资产</t>
  </si>
  <si>
    <t>按照不同的项目内容逐笔填写。</t>
  </si>
  <si>
    <t>(18)表3--11 其他流动资产</t>
  </si>
  <si>
    <t>2.非流动资产填表说明(表4--1至4--17)</t>
  </si>
  <si>
    <t>(1)表4--1 债权投资</t>
  </si>
  <si>
    <t>(2)表4--2 其他债权投资</t>
  </si>
  <si>
    <t>(3)表4--3 长期应收款</t>
  </si>
  <si>
    <t>******</t>
  </si>
  <si>
    <t>(4)表4--4 长期股权投资</t>
  </si>
  <si>
    <t>对于有特殊约定的长期投资，在备注栏简述约定的内容。</t>
  </si>
  <si>
    <t>(5)表4-5 其他权益工具投资</t>
  </si>
  <si>
    <t>按照不同的工具内容逐笔填写。</t>
  </si>
  <si>
    <t>(6)表4-6 其他非流动金融资产</t>
  </si>
  <si>
    <t>按照不同的资产内容逐笔填写。</t>
  </si>
  <si>
    <t>(7)表4--7 投资性房地产</t>
  </si>
  <si>
    <t>结合资产类别填报土地或房屋资产相关项目，具体填要求同5－1－1房屋建筑物或表5－3土地评估明细表相关要求。</t>
  </si>
  <si>
    <t>(8)表4--8 固定资产</t>
  </si>
  <si>
    <t>1)表4-8-1，固定资产—房屋建筑物清查评估明细表</t>
  </si>
  <si>
    <t>如因故几项建筑物无法分别标明帐面价值,可统一填写帐面价值,但实物需逐栋填列。</t>
  </si>
  <si>
    <t>“房产证号及对应土地证号”为房产证及土地证上标明的号码，应填写齐全；</t>
  </si>
  <si>
    <t>“建筑物名称”一栏是指该栋房屋现用名称；</t>
  </si>
  <si>
    <t>“用途”指该建筑物目前的用途，如用于生产、办公等；</t>
  </si>
  <si>
    <t>“建筑结构”一栏是指该栋建筑物的建筑结构形式，须填写与现在实际结构状况相一致的名称。</t>
  </si>
  <si>
    <t>现将各种类型结构含义分述如下：</t>
  </si>
  <si>
    <t>A.框架结构，指钢筋混凝土柱、梁、板整体浇注的结构，包括钢筋混凝土预制柱、梁、结点后浇的刚性结点框架结构；表中填写“框架“。</t>
  </si>
  <si>
    <t>B.框剪结构，指钢筋混凝土柱、梁、板、剪力墙现浇的整体结构；表中填写“框剪 “。</t>
  </si>
  <si>
    <t>C.排架结构，一般指预制钢筋混凝土柱、吊车梁、屋架或屋面斜梁的装配式结构，其中屋架可以是钢筋混凝土或钢屋架。表中填写“排架“。</t>
  </si>
  <si>
    <t>D.砖混结构，以砖砌体及钢筋混凝土梁、构造柱、楼板为混合承重体系的结构类型。以砖柱为竖向承重构件的砖排架结构并入“砖混结构”类型内。表中填写“砖混“。</t>
  </si>
  <si>
    <t>E.砖木结构，指砖墙、砖柱及木屋架为联合承重体的结构类型，屋面必须是木屋面板及挂瓦的作法。表中填写“砖木“。</t>
  </si>
  <si>
    <t>F.简易结构，指屋架为轻型钢架或简易木屋架上面直接安设玻璃钢瓦或瓦楞铁皮瓦的简易结构。表中填写“简易“。</t>
  </si>
  <si>
    <t>G.钢棚结构，指无围护墙，或半截围护墙，屋面为轻型钢架搁置的砖柱或轻钢支柱上的棚类结构。表中填写“钢棚“。</t>
  </si>
  <si>
    <t>对于上述结构中，“钢棚结构”属于临时建筑，一般不办理房产证，故该类型的项目一律填在“构筑物”评估表中。</t>
  </si>
  <si>
    <t>在填写结构类型时，一律以上述规定为准，原帐面填写的类型名称与本规定不一致时，应按本规定进行更改。</t>
  </si>
  <si>
    <t>“建筑面积”一栏是指纳入评估范围的建筑物的建筑面积，应同房产证或购房合同面积相一致，如无房产证，填写工程竣工决算书上的面积数，否则就需要重新丈量；对改建、扩建已改变了原有建筑面积，应以现在实有的建筑面积填报，但必须在备注中加以说明，应注意在增加面积的同时，应增加帐面原值及净值。如增加面积的价值未入帐，应在备注中注明未入帐部分的建筑面积。</t>
  </si>
  <si>
    <t>“建成年月”为竣工时间；</t>
  </si>
  <si>
    <t>“成本单价”一栏是指帐面原值与“建筑面积”的比值。
对于盘盈、盘亏、毁损、报废、闲置等非正常资产状况应在备注栏中说明！</t>
  </si>
  <si>
    <r>
      <rPr>
        <b/>
        <sz val="12"/>
        <rFont val="Times New Roman"/>
        <charset val="134"/>
      </rPr>
      <t>2)</t>
    </r>
    <r>
      <rPr>
        <b/>
        <sz val="12"/>
        <rFont val="宋体"/>
        <charset val="134"/>
      </rPr>
      <t>表</t>
    </r>
    <r>
      <rPr>
        <b/>
        <sz val="12"/>
        <rFont val="Times New Roman"/>
        <charset val="134"/>
      </rPr>
      <t>4-8-2</t>
    </r>
    <r>
      <rPr>
        <b/>
        <sz val="12"/>
        <rFont val="宋体"/>
        <charset val="134"/>
      </rPr>
      <t>，固定资产</t>
    </r>
    <r>
      <rPr>
        <b/>
        <sz val="12"/>
        <rFont val="Times New Roman"/>
        <charset val="134"/>
      </rPr>
      <t>—</t>
    </r>
    <r>
      <rPr>
        <b/>
        <sz val="12"/>
        <rFont val="宋体"/>
        <charset val="134"/>
      </rPr>
      <t>构筑物及其他辅助设施清查评估明细表</t>
    </r>
  </si>
  <si>
    <t>构筑物指与建筑物相匹配的场地、水池、围墙、道路等设施。</t>
  </si>
  <si>
    <t>各项目填写要求如下：</t>
  </si>
  <si>
    <t>(1)水池：单位“个”，材质：砖、钢筋砼等，规格：外形”长l´宽b´高h(m)”，”容积m3”,有盖或无盖；例如15´55´30，22m3，有盖。</t>
  </si>
  <si>
    <t>(2)烟囱、水塔：单位：“座”，材质：“砖，钢筋砼”等，规格：“高h´上口直径(m)。”例： 60´2.5</t>
  </si>
  <si>
    <t>(3)框架：单位：“座”或“t”(用于钢框架)、材质：“钢筋砼”或“钢结构”等，规格：“长l´宽b´高h(m)”例：120´18´50</t>
  </si>
  <si>
    <t>(4)水井：单位：“口”、材质：“砖、钢筋砼”等，规格：深h´上口直径D(m)；例：60´2；</t>
  </si>
  <si>
    <t>(5)道路：单位“m”,材质:“砼面、沥青面、砖面”等，规格：“宽b(m)，δ厚(mm)”，例：b =6m，δ=200mm；</t>
  </si>
  <si>
    <t>(6)围墙：单位“m”，材质:“砖砌、砖铁栏杆”等，规格：“高h(m),例：h=2 m，对于砖墙还应填写墙厚，例：h=2m，δ=240(mm)；</t>
  </si>
  <si>
    <t>(7)地沟：单位“m”，材质：“砖、砼”等，规格：“宽b´深h(m)”,例：5´2；</t>
  </si>
  <si>
    <t>(8)挡土墙：单位“m3”，材质:“毛石、砼”等。</t>
  </si>
  <si>
    <r>
      <rPr>
        <b/>
        <sz val="12"/>
        <rFont val="Times New Roman"/>
        <charset val="134"/>
      </rPr>
      <t xml:space="preserve">  3)</t>
    </r>
    <r>
      <rPr>
        <b/>
        <sz val="12"/>
        <rFont val="宋体"/>
        <charset val="134"/>
      </rPr>
      <t>表</t>
    </r>
    <r>
      <rPr>
        <b/>
        <sz val="12"/>
        <rFont val="Times New Roman"/>
        <charset val="134"/>
      </rPr>
      <t>4-8-3</t>
    </r>
    <r>
      <rPr>
        <b/>
        <sz val="12"/>
        <rFont val="宋体"/>
        <charset val="134"/>
      </rPr>
      <t>，</t>
    </r>
    <r>
      <rPr>
        <b/>
        <sz val="12"/>
        <rFont val="Times New Roman"/>
        <charset val="134"/>
      </rPr>
      <t xml:space="preserve"> </t>
    </r>
    <r>
      <rPr>
        <b/>
        <sz val="12"/>
        <rFont val="宋体"/>
        <charset val="134"/>
      </rPr>
      <t>管道沟槽</t>
    </r>
  </si>
  <si>
    <t>参照表4-8-2。</t>
  </si>
  <si>
    <t xml:space="preserve">  4)表4-8-4， 井巷工程</t>
  </si>
  <si>
    <t xml:space="preserve">  5)表4-8-5，机器设备清查评估明细表</t>
  </si>
  <si>
    <t xml:space="preserve">        机器设备原则上按单台(套)填列，即每行只填一台(套)，如有5台（套）相同设备，应填写5行(因为即使购置与启用日期相同，其使用状况或技术状况可能不同)，但当存在同批购入、相同规格型号且使用环境及状况基本相同的多台    （套）设备时，可合并填列,并将数量填入数量栏；</t>
  </si>
  <si>
    <t>如购置时为整套购入，可在该设备起始行相应列填写该设备的名称及帐面值（填写整套设备的价值），在其下面各行分别填列该套设备的明细项。</t>
  </si>
  <si>
    <t>对停用、不需用、待报废、淘汰、盘亏、盘盈、二手设备等应在备注栏标明。</t>
  </si>
  <si>
    <t>“设备名称”、“规格型号”、“生产厂家”要按设备铭牌填写。</t>
  </si>
  <si>
    <t>“启用年月”指机器设备的实际启用年月。</t>
  </si>
  <si>
    <t>“存放地点”填写最基层的单位。</t>
  </si>
  <si>
    <t>6)表4-8-6，车辆清查评估明细表</t>
  </si>
  <si>
    <t>车辆牌号指当地交管部门颁发的车辆牌照号；已行驶公里数可圆整至百位即可，如53441公里或申报为“53400”；仪表盘、发动机等发生更换的应在备注栏注明。</t>
  </si>
  <si>
    <r>
      <rPr>
        <b/>
        <sz val="12"/>
        <rFont val="Times New Roman"/>
        <charset val="134"/>
      </rPr>
      <t>7)</t>
    </r>
    <r>
      <rPr>
        <b/>
        <sz val="12"/>
        <rFont val="宋体"/>
        <charset val="134"/>
      </rPr>
      <t>表</t>
    </r>
    <r>
      <rPr>
        <b/>
        <sz val="12"/>
        <rFont val="Times New Roman"/>
        <charset val="134"/>
      </rPr>
      <t>4-8-7</t>
    </r>
    <r>
      <rPr>
        <b/>
        <sz val="12"/>
        <rFont val="宋体"/>
        <charset val="134"/>
      </rPr>
      <t>，电子设备清查评估明细表</t>
    </r>
  </si>
  <si>
    <t>电子设备是指自动化办公设备及家用电器，如计算机、打印机、复印机、传真机、空调、冰柜、碎纸机、手机、寻呼机、电视机、音响设备、摄像机、开水器等。</t>
  </si>
  <si>
    <t>规格型号应填写主要技术参数(配置)，如电脑应填写主频、内存、硬盘、显示器；</t>
  </si>
  <si>
    <t>其他可参照表5-2-1填写。</t>
  </si>
  <si>
    <t>8）表4-8-8， 土地</t>
  </si>
  <si>
    <r>
      <rPr>
        <sz val="12"/>
        <rFont val="宋体"/>
        <charset val="134"/>
      </rPr>
      <t>参照表</t>
    </r>
    <r>
      <rPr>
        <sz val="12"/>
        <rFont val="Times New Roman"/>
        <charset val="134"/>
      </rPr>
      <t>4-7-3</t>
    </r>
    <r>
      <rPr>
        <sz val="12"/>
        <rFont val="宋体"/>
        <charset val="134"/>
      </rPr>
      <t>。</t>
    </r>
  </si>
  <si>
    <t>9）表4-8-9， 船舶</t>
  </si>
  <si>
    <t>(9)表4-9-1 在建工程—土建工程清查评估明细表</t>
  </si>
  <si>
    <t>“付款比例”是指该工程评估基准日时已付金额与概算总投资额之比；</t>
  </si>
  <si>
    <t>“形象进度”是指该工程评估基准日的实际完工程度；</t>
  </si>
  <si>
    <t>在备注栏标注在建工程的施工状况，比如：停工项目、竣工项目、施工项目；如已完工但尚未进行竣工决算，也请在备注中标明。</t>
  </si>
  <si>
    <t>(10)表4-9-2 在建工程—设备安装工程清查评估明细表</t>
  </si>
  <si>
    <t>“项目名称”应与安装合同所列示的项目名称一致；“设备名称”是指设备安装工程中包含设备的名称；</t>
  </si>
  <si>
    <t>“资金成本”指资本化的利息。</t>
  </si>
  <si>
    <r>
      <rPr>
        <sz val="12"/>
        <rFont val="Times New Roman"/>
        <charset val="134"/>
      </rPr>
      <t xml:space="preserve"> </t>
    </r>
    <r>
      <rPr>
        <sz val="12"/>
        <rFont val="宋体"/>
        <charset val="134"/>
      </rPr>
      <t>请按照工程项目整理填列本表，不应按照财务入账时间顺序填列。</t>
    </r>
  </si>
  <si>
    <t>(11)表4-9-3 在建工程—待摊投资</t>
  </si>
  <si>
    <r>
      <rPr>
        <sz val="12"/>
        <rFont val="Times New Roman"/>
        <charset val="134"/>
      </rPr>
      <t xml:space="preserve"> </t>
    </r>
    <r>
      <rPr>
        <sz val="12"/>
        <rFont val="宋体"/>
        <charset val="134"/>
      </rPr>
      <t>请按照项目及对应的费用内容填列本表</t>
    </r>
  </si>
  <si>
    <t xml:space="preserve">(12)表4-9-4 工程物资清查评估明细表
</t>
  </si>
  <si>
    <r>
      <rPr>
        <sz val="12"/>
        <rFont val="宋体"/>
        <charset val="134"/>
      </rPr>
      <t>工程物资的填列参照存货</t>
    </r>
    <r>
      <rPr>
        <sz val="12"/>
        <rFont val="Times New Roman"/>
        <charset val="134"/>
      </rPr>
      <t>--</t>
    </r>
    <r>
      <rPr>
        <sz val="12"/>
        <rFont val="宋体"/>
        <charset val="134"/>
      </rPr>
      <t>原材料。</t>
    </r>
  </si>
  <si>
    <t>(13)表4-10 生产性生物资产</t>
  </si>
  <si>
    <t>按照具体资产种类逐笔填写。</t>
  </si>
  <si>
    <t>(14)表4-11 油气资产</t>
  </si>
  <si>
    <t>按照资产类别及所属矿区等逐笔填写。</t>
  </si>
  <si>
    <t>(15)表4-12 使用权资产</t>
  </si>
  <si>
    <t>按照租赁合同中标识的内容逐笔填写。</t>
  </si>
  <si>
    <t>(16)表4-13-1  无形资产－土地</t>
  </si>
  <si>
    <r>
      <rPr>
        <sz val="12"/>
        <rFont val="宋体"/>
        <charset val="134"/>
      </rPr>
      <t>参照表</t>
    </r>
    <r>
      <rPr>
        <b/>
        <sz val="12"/>
        <rFont val="Times New Roman"/>
        <charset val="134"/>
      </rPr>
      <t>4-7-3</t>
    </r>
    <r>
      <rPr>
        <b/>
        <sz val="12"/>
        <rFont val="宋体"/>
        <charset val="134"/>
      </rPr>
      <t>。</t>
    </r>
  </si>
  <si>
    <t>(17)表4-13－2 无形资产－矿业权</t>
  </si>
  <si>
    <t>按照矿权证载内容逐笔填写。</t>
  </si>
  <si>
    <t>(18)表4-12-3  无形资产—其他无形资产清查评估明细表</t>
  </si>
  <si>
    <t>内容名称应与所对应的无形资产证书或其他证明文件(如发票)上的名称相符。</t>
  </si>
  <si>
    <t>(19)表4-14  开发支出清查评估明细表</t>
  </si>
  <si>
    <t>*********</t>
  </si>
  <si>
    <t>(20)表4-14  商誉清查评估明细表</t>
  </si>
  <si>
    <t>(21)表4-15 长期待摊费用清查评估明细表</t>
  </si>
  <si>
    <t>费用名称或内容应详细填列,如“**租入设备改良款”、“**设备大修费用“等。</t>
  </si>
  <si>
    <t>(22)表4-16 递延所得税清查评估明细表</t>
  </si>
  <si>
    <t>(23)表4-17 其他非流动资产清查评估明细表</t>
  </si>
  <si>
    <t>参照其他流动资产。</t>
  </si>
  <si>
    <t>3.负债类填表说明(表5-1至表6-8)</t>
  </si>
  <si>
    <t>(1)长、短期借款（表5-1，表6-1）</t>
  </si>
  <si>
    <t>“放款银行或机构名称”应填写全称；</t>
  </si>
  <si>
    <t>(2)交易性金融负债（表5-2）</t>
  </si>
  <si>
    <t>“金融机构名称”应填写全称；</t>
  </si>
  <si>
    <t>“发生日期”填列票据的签发日期；</t>
  </si>
  <si>
    <t>(3)衍生金融负债（表5-3）</t>
  </si>
  <si>
    <t>参照表3-2-2。</t>
  </si>
  <si>
    <t>(4)应付票据 （表5-4）</t>
  </si>
  <si>
    <t>(5)应付帐款（表5-5）、预收帐款（表5-6）</t>
  </si>
  <si>
    <t>(6)合同负债 （表5－7）</t>
  </si>
  <si>
    <t>(7)应付职工薪酬（表5-8）</t>
  </si>
  <si>
    <t>发生日期填写基准日前贷方最后一笔发生额的日期；备注中应注明计提依据(如：工效挂钩批准额度／年***万元)及基准日应付工资账面余额的滚存期间。</t>
  </si>
  <si>
    <t>(8)应交税费（表5-9）</t>
  </si>
  <si>
    <t>征税机关指被评估单位的专管税务机关，应填写全称；发生日期填写贷方最后一笔发生额的日期；税种指增值税、消费税、城建税等；备注中应注明税款所属期间。</t>
  </si>
  <si>
    <t>(9)其他应付款（表5-10）</t>
  </si>
  <si>
    <t>(10)持有待售负债 （表5-11）</t>
  </si>
  <si>
    <r>
      <rPr>
        <sz val="12"/>
        <rFont val="宋体"/>
        <charset val="134"/>
      </rPr>
      <t>参照表</t>
    </r>
    <r>
      <rPr>
        <sz val="12"/>
        <rFont val="Times New Roman"/>
        <charset val="134"/>
      </rPr>
      <t>3-11</t>
    </r>
    <r>
      <rPr>
        <sz val="12"/>
        <rFont val="宋体"/>
        <charset val="134"/>
      </rPr>
      <t>。</t>
    </r>
  </si>
  <si>
    <t>(11)一年内到期的非流动负债（表5-12）</t>
  </si>
  <si>
    <t>参照长期借款</t>
  </si>
  <si>
    <t>(12)其他流动负债 （表5－13）</t>
  </si>
  <si>
    <t>(13)应付债券（表6-2）</t>
  </si>
  <si>
    <t>参照债券投资</t>
  </si>
  <si>
    <t>(14)租赁负债 （表6-3）</t>
  </si>
  <si>
    <t>(15)长期应付款 （表6-4）</t>
  </si>
  <si>
    <t>(16)预计负债 （表6-5）</t>
  </si>
  <si>
    <t>(17)递延收益 （表6-6）</t>
  </si>
  <si>
    <t>按照递延收益的项目逐笔填写。</t>
  </si>
  <si>
    <t>(18)递延所得税负债（表6-7）</t>
  </si>
  <si>
    <t>(19)其他非流动负债（表6-8）</t>
  </si>
  <si>
    <t>Y</t>
  </si>
  <si>
    <r>
      <rPr>
        <b/>
        <sz val="12"/>
        <rFont val="宋体"/>
        <charset val="134"/>
      </rPr>
      <t>表</t>
    </r>
    <r>
      <rPr>
        <b/>
        <sz val="12"/>
        <rFont val="Times New Roman"/>
        <charset val="134"/>
      </rPr>
      <t xml:space="preserve">1                              </t>
    </r>
    <r>
      <rPr>
        <b/>
        <sz val="12"/>
        <rFont val="宋体"/>
        <charset val="134"/>
      </rPr>
      <t>基本信息</t>
    </r>
    <r>
      <rPr>
        <b/>
        <sz val="12"/>
        <rFont val="Times New Roman"/>
        <charset val="134"/>
      </rPr>
      <t xml:space="preserve">     </t>
    </r>
  </si>
  <si>
    <t>项目</t>
  </si>
  <si>
    <t>内容</t>
  </si>
  <si>
    <t>报告名称</t>
  </si>
  <si>
    <t>委托人全称</t>
  </si>
  <si>
    <t>被评估单位全称</t>
  </si>
  <si>
    <t>评估对象</t>
  </si>
  <si>
    <t>价值类型</t>
  </si>
  <si>
    <t>市场价值</t>
  </si>
  <si>
    <t>价值类型定义</t>
  </si>
  <si>
    <t>评估方法</t>
  </si>
  <si>
    <t>成本法</t>
  </si>
  <si>
    <t>评估基准日</t>
  </si>
  <si>
    <t>最终选取的评估方法</t>
  </si>
  <si>
    <t>最终评估结果</t>
  </si>
  <si>
    <t>资产评估范围</t>
  </si>
  <si>
    <t>负债评估范围</t>
  </si>
  <si>
    <t>流动资产评估范围</t>
  </si>
  <si>
    <t>流动负债评估范围</t>
  </si>
  <si>
    <t>非流动负债评估范围</t>
  </si>
  <si>
    <r>
      <rPr>
        <b/>
        <sz val="12"/>
        <rFont val="Times New Roman"/>
        <charset val="134"/>
      </rPr>
      <t>表2                             评估结果汇总表</t>
    </r>
  </si>
  <si>
    <t>总资产账面值</t>
  </si>
  <si>
    <t>总负债账面值</t>
  </si>
  <si>
    <t>所有者权益账面值</t>
  </si>
  <si>
    <t>成本法评估值</t>
  </si>
  <si>
    <t>收益法评估值</t>
  </si>
  <si>
    <t>市场法评估值</t>
  </si>
  <si>
    <t>成本法增值额</t>
  </si>
  <si>
    <t>成本法增值率</t>
  </si>
  <si>
    <t>收益法增值额</t>
  </si>
  <si>
    <t>收益法增值率</t>
  </si>
  <si>
    <t>市场法增值额</t>
  </si>
  <si>
    <t>市场法增值率</t>
  </si>
  <si>
    <t>（收益法-成本法）结果</t>
  </si>
  <si>
    <t>收-成差异率</t>
  </si>
  <si>
    <t>（收益法-市场法）结果</t>
  </si>
  <si>
    <t>收-市差异率</t>
  </si>
  <si>
    <t xml:space="preserve"> 表3                                                        成本法评估结果汇总表</t>
  </si>
  <si>
    <t>项            目</t>
  </si>
  <si>
    <t>增值率%</t>
  </si>
  <si>
    <t>评估范围</t>
  </si>
  <si>
    <t>A</t>
  </si>
  <si>
    <t>B</t>
  </si>
  <si>
    <t>C=B-A</t>
  </si>
  <si>
    <t>D=C/A×100%</t>
  </si>
  <si>
    <t>其中：长期股权投资</t>
  </si>
  <si>
    <r>
      <rPr>
        <sz val="10"/>
        <rFont val="Times New Roman"/>
        <charset val="134"/>
      </rPr>
      <t xml:space="preserve">      </t>
    </r>
    <r>
      <rPr>
        <sz val="10"/>
        <rFont val="宋体"/>
        <charset val="134"/>
      </rPr>
      <t>投资性房地产</t>
    </r>
  </si>
  <si>
    <t xml:space="preserve">      固定资产</t>
  </si>
  <si>
    <r>
      <rPr>
        <sz val="10"/>
        <rFont val="Times New Roman"/>
        <charset val="134"/>
      </rPr>
      <t xml:space="preserve">      </t>
    </r>
    <r>
      <rPr>
        <sz val="10"/>
        <rFont val="宋体"/>
        <charset val="134"/>
      </rPr>
      <t>在建工程</t>
    </r>
  </si>
  <si>
    <t xml:space="preserve">      油气资产</t>
  </si>
  <si>
    <t xml:space="preserve">      无形资产</t>
  </si>
  <si>
    <r>
      <rPr>
        <sz val="10"/>
        <rFont val="Times New Roman"/>
        <charset val="134"/>
      </rPr>
      <t xml:space="preserve">      </t>
    </r>
    <r>
      <rPr>
        <sz val="10"/>
        <rFont val="宋体"/>
        <charset val="134"/>
      </rPr>
      <t>其中：土地使用权</t>
    </r>
  </si>
  <si>
    <t xml:space="preserve">      其他非流动资产</t>
  </si>
  <si>
    <t>资产总计</t>
  </si>
  <si>
    <t>无增减值变化</t>
  </si>
  <si>
    <t>负债总计</t>
  </si>
  <si>
    <t>净资产</t>
  </si>
  <si>
    <r>
      <rPr>
        <b/>
        <sz val="12"/>
        <rFont val="宋体"/>
        <charset val="134"/>
      </rPr>
      <t>表</t>
    </r>
    <r>
      <rPr>
        <b/>
        <sz val="12"/>
        <rFont val="Times New Roman"/>
        <charset val="134"/>
      </rPr>
      <t xml:space="preserve">4-1                       </t>
    </r>
    <r>
      <rPr>
        <b/>
        <sz val="12"/>
        <rFont val="宋体"/>
        <charset val="134"/>
      </rPr>
      <t>被评估单位近三年的财务状况如下表</t>
    </r>
    <r>
      <rPr>
        <b/>
        <sz val="12"/>
        <color rgb="FFFF0000"/>
        <rFont val="宋体"/>
        <charset val="134"/>
      </rPr>
      <t>（母公司口径）</t>
    </r>
  </si>
  <si>
    <t>所有者权益</t>
  </si>
  <si>
    <r>
      <rPr>
        <b/>
        <sz val="12"/>
        <rFont val="宋体"/>
        <charset val="134"/>
      </rPr>
      <t>表</t>
    </r>
    <r>
      <rPr>
        <b/>
        <sz val="12"/>
        <rFont val="Times New Roman"/>
        <charset val="134"/>
      </rPr>
      <t xml:space="preserve">4-2                       </t>
    </r>
    <r>
      <rPr>
        <b/>
        <sz val="12"/>
        <rFont val="宋体"/>
        <charset val="134"/>
      </rPr>
      <t>被评估单位近三年的经营状况如下表</t>
    </r>
    <r>
      <rPr>
        <b/>
        <sz val="12"/>
        <color rgb="FFFF0000"/>
        <rFont val="宋体"/>
        <charset val="134"/>
      </rPr>
      <t>（母公司口径）</t>
    </r>
  </si>
  <si>
    <t>营业收入</t>
  </si>
  <si>
    <t>利润总额</t>
  </si>
  <si>
    <t>净利润</t>
  </si>
  <si>
    <t>其中：归属母公司净利润</t>
  </si>
  <si>
    <r>
      <rPr>
        <b/>
        <sz val="12"/>
        <rFont val="宋体"/>
        <charset val="134"/>
      </rPr>
      <t>表</t>
    </r>
    <r>
      <rPr>
        <b/>
        <sz val="12"/>
        <rFont val="Times New Roman"/>
        <charset val="134"/>
      </rPr>
      <t xml:space="preserve">5                                                                              </t>
    </r>
    <r>
      <rPr>
        <b/>
        <sz val="12"/>
        <rFont val="宋体"/>
        <charset val="134"/>
      </rPr>
      <t>流动资产评估汇总表</t>
    </r>
    <r>
      <rPr>
        <b/>
        <sz val="12"/>
        <rFont val="Times New Roman"/>
        <charset val="134"/>
      </rPr>
      <t xml:space="preserve"> </t>
    </r>
  </si>
  <si>
    <r>
      <rPr>
        <sz val="10"/>
        <rFont val="仿宋_GB2312"/>
        <charset val="134"/>
      </rPr>
      <t>无增减值变化</t>
    </r>
  </si>
  <si>
    <t>应收款项融资</t>
  </si>
  <si>
    <t>存货</t>
  </si>
  <si>
    <t>一年内到期的非流动资产</t>
  </si>
  <si>
    <t>流动资产合计</t>
  </si>
  <si>
    <r>
      <rPr>
        <b/>
        <sz val="12"/>
        <rFont val="宋体"/>
        <charset val="134"/>
      </rPr>
      <t>表</t>
    </r>
    <r>
      <rPr>
        <b/>
        <sz val="12"/>
        <rFont val="Times New Roman"/>
        <charset val="134"/>
      </rPr>
      <t xml:space="preserve">6                               </t>
    </r>
    <r>
      <rPr>
        <b/>
        <sz val="12"/>
        <rFont val="宋体"/>
        <charset val="134"/>
      </rPr>
      <t>货币资金评估汇总表</t>
    </r>
    <r>
      <rPr>
        <b/>
        <sz val="12"/>
        <rFont val="Times New Roman"/>
        <charset val="134"/>
      </rPr>
      <t xml:space="preserve">   </t>
    </r>
  </si>
  <si>
    <r>
      <rPr>
        <b/>
        <sz val="12"/>
        <rFont val="宋体"/>
        <charset val="134"/>
      </rPr>
      <t>表</t>
    </r>
    <r>
      <rPr>
        <b/>
        <sz val="12"/>
        <rFont val="Times New Roman"/>
        <charset val="134"/>
      </rPr>
      <t xml:space="preserve">7                               </t>
    </r>
    <r>
      <rPr>
        <b/>
        <sz val="12"/>
        <rFont val="宋体"/>
        <charset val="134"/>
      </rPr>
      <t>应收账款评估明细表</t>
    </r>
  </si>
  <si>
    <t>应收账款账面余额</t>
  </si>
  <si>
    <t>坏账准备</t>
  </si>
  <si>
    <t>应收账款净额</t>
  </si>
  <si>
    <r>
      <rPr>
        <b/>
        <sz val="12"/>
        <rFont val="宋体"/>
        <charset val="134"/>
      </rPr>
      <t>表</t>
    </r>
    <r>
      <rPr>
        <b/>
        <sz val="12"/>
        <rFont val="Times New Roman"/>
        <charset val="134"/>
      </rPr>
      <t xml:space="preserve">8                             </t>
    </r>
    <r>
      <rPr>
        <b/>
        <sz val="12"/>
        <rFont val="宋体"/>
        <charset val="134"/>
      </rPr>
      <t>其他应收款评估明细表</t>
    </r>
  </si>
  <si>
    <t>其他应收款账面余额</t>
  </si>
  <si>
    <t>其他应收款净额</t>
  </si>
  <si>
    <r>
      <rPr>
        <b/>
        <sz val="12"/>
        <rFont val="宋体"/>
        <charset val="134"/>
      </rPr>
      <t>表</t>
    </r>
    <r>
      <rPr>
        <b/>
        <sz val="12"/>
        <rFont val="Times New Roman"/>
        <charset val="134"/>
      </rPr>
      <t xml:space="preserve">9                                                                                                   </t>
    </r>
    <r>
      <rPr>
        <b/>
        <sz val="12"/>
        <rFont val="宋体"/>
        <charset val="134"/>
      </rPr>
      <t>存货评估汇总表</t>
    </r>
    <r>
      <rPr>
        <b/>
        <sz val="12"/>
        <rFont val="Times New Roman"/>
        <charset val="134"/>
      </rPr>
      <t xml:space="preserve"> </t>
    </r>
  </si>
  <si>
    <t>账面余额</t>
  </si>
  <si>
    <t>减值准备金额</t>
  </si>
  <si>
    <r>
      <rPr>
        <b/>
        <sz val="12"/>
        <rFont val="宋体"/>
        <charset val="134"/>
      </rPr>
      <t>表</t>
    </r>
    <r>
      <rPr>
        <b/>
        <sz val="12"/>
        <rFont val="Times New Roman"/>
        <charset val="134"/>
      </rPr>
      <t xml:space="preserve">10                              </t>
    </r>
    <r>
      <rPr>
        <b/>
        <sz val="12"/>
        <rFont val="宋体"/>
        <charset val="134"/>
      </rPr>
      <t>合同资产评估明细表</t>
    </r>
    <r>
      <rPr>
        <b/>
        <sz val="12"/>
        <rFont val="Times New Roman"/>
        <charset val="134"/>
      </rPr>
      <t xml:space="preserve">   </t>
    </r>
  </si>
  <si>
    <t>合同资产账面余额</t>
  </si>
  <si>
    <t>合同资产净额</t>
  </si>
  <si>
    <r>
      <rPr>
        <b/>
        <sz val="12"/>
        <rFont val="宋体"/>
        <charset val="134"/>
      </rPr>
      <t>表</t>
    </r>
    <r>
      <rPr>
        <b/>
        <sz val="12"/>
        <rFont val="Times New Roman"/>
        <charset val="134"/>
      </rPr>
      <t xml:space="preserve">11                                                                 </t>
    </r>
    <r>
      <rPr>
        <b/>
        <sz val="12"/>
        <rFont val="宋体"/>
        <charset val="134"/>
      </rPr>
      <t>非流动资产评估汇总表</t>
    </r>
    <r>
      <rPr>
        <b/>
        <sz val="12"/>
        <rFont val="Times New Roman"/>
        <charset val="134"/>
      </rPr>
      <t xml:space="preserve"> </t>
    </r>
  </si>
  <si>
    <t>长期应收款</t>
  </si>
  <si>
    <t>其他无形资产</t>
  </si>
  <si>
    <r>
      <rPr>
        <b/>
        <sz val="12"/>
        <rFont val="宋体"/>
        <charset val="134"/>
      </rPr>
      <t>表</t>
    </r>
    <r>
      <rPr>
        <b/>
        <sz val="12"/>
        <rFont val="Times New Roman"/>
        <charset val="134"/>
      </rPr>
      <t xml:space="preserve">12                             </t>
    </r>
    <r>
      <rPr>
        <b/>
        <sz val="12"/>
        <rFont val="宋体"/>
        <charset val="134"/>
      </rPr>
      <t>长期股权投资评估明细表</t>
    </r>
  </si>
  <si>
    <t>长期股权投资账面余额</t>
  </si>
  <si>
    <t>减值准备</t>
  </si>
  <si>
    <t>长期股权投资净额</t>
  </si>
  <si>
    <r>
      <rPr>
        <b/>
        <sz val="12"/>
        <rFont val="宋体"/>
        <charset val="134"/>
      </rPr>
      <t>表</t>
    </r>
    <r>
      <rPr>
        <b/>
        <sz val="12"/>
        <rFont val="Times New Roman"/>
        <charset val="134"/>
      </rPr>
      <t xml:space="preserve">12-1                                                </t>
    </r>
    <r>
      <rPr>
        <b/>
        <sz val="12"/>
        <rFont val="宋体"/>
        <charset val="134"/>
      </rPr>
      <t>长期股权投资概况</t>
    </r>
  </si>
  <si>
    <t>被投资单位名称</t>
  </si>
  <si>
    <t>投资日期</t>
  </si>
  <si>
    <t>协议投资期限</t>
  </si>
  <si>
    <t>持股比例</t>
  </si>
  <si>
    <r>
      <rPr>
        <b/>
        <sz val="12"/>
        <rFont val="宋体"/>
        <charset val="134"/>
      </rPr>
      <t>表</t>
    </r>
    <r>
      <rPr>
        <b/>
        <sz val="12"/>
        <rFont val="Times New Roman"/>
        <charset val="134"/>
      </rPr>
      <t xml:space="preserve">12-2                                                                 </t>
    </r>
    <r>
      <rPr>
        <b/>
        <sz val="12"/>
        <rFont val="宋体"/>
        <charset val="134"/>
      </rPr>
      <t>长期股权投资概况</t>
    </r>
  </si>
  <si>
    <r>
      <rPr>
        <b/>
        <sz val="12"/>
        <rFont val="宋体"/>
        <charset val="134"/>
      </rPr>
      <t>表</t>
    </r>
    <r>
      <rPr>
        <b/>
        <sz val="12"/>
        <rFont val="Times New Roman"/>
        <charset val="134"/>
      </rPr>
      <t xml:space="preserve">13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筑物评估明细表</t>
    </r>
  </si>
  <si>
    <t>减：减值准备</t>
  </si>
  <si>
    <r>
      <rPr>
        <b/>
        <sz val="12"/>
        <rFont val="宋体"/>
        <charset val="134"/>
      </rPr>
      <t>表</t>
    </r>
    <r>
      <rPr>
        <b/>
        <sz val="12"/>
        <rFont val="Times New Roman"/>
        <charset val="134"/>
      </rPr>
      <t xml:space="preserve">14                                                                                                                        </t>
    </r>
    <r>
      <rPr>
        <b/>
        <sz val="12"/>
        <rFont val="宋体"/>
        <charset val="134"/>
      </rPr>
      <t>房屋建</t>
    </r>
    <r>
      <rPr>
        <b/>
        <sz val="12"/>
        <rFont val="Times New Roman"/>
        <charset val="134"/>
      </rPr>
      <t>(</t>
    </r>
    <r>
      <rPr>
        <b/>
        <sz val="12"/>
        <rFont val="宋体"/>
        <charset val="134"/>
      </rPr>
      <t>构</t>
    </r>
    <r>
      <rPr>
        <b/>
        <sz val="12"/>
        <rFont val="Times New Roman"/>
        <charset val="134"/>
      </rPr>
      <t>)</t>
    </r>
    <r>
      <rPr>
        <b/>
        <sz val="12"/>
        <rFont val="宋体"/>
        <charset val="134"/>
      </rPr>
      <t>筑物评估结果汇总表</t>
    </r>
  </si>
  <si>
    <r>
      <rPr>
        <sz val="10"/>
        <rFont val="仿宋_GB2312"/>
        <charset val="134"/>
      </rPr>
      <t>增值率</t>
    </r>
    <r>
      <rPr>
        <sz val="10"/>
        <rFont val="Times New Roman"/>
        <charset val="134"/>
      </rPr>
      <t>%</t>
    </r>
  </si>
  <si>
    <r>
      <rPr>
        <sz val="10"/>
        <rFont val="仿宋_GB2312"/>
        <charset val="134"/>
      </rPr>
      <t>原值</t>
    </r>
  </si>
  <si>
    <r>
      <rPr>
        <sz val="10"/>
        <rFont val="仿宋_GB2312"/>
        <charset val="134"/>
      </rPr>
      <t>净值</t>
    </r>
  </si>
  <si>
    <r>
      <rPr>
        <b/>
        <sz val="12"/>
        <rFont val="宋体"/>
        <charset val="134"/>
      </rPr>
      <t>表</t>
    </r>
    <r>
      <rPr>
        <b/>
        <sz val="12"/>
        <rFont val="Times New Roman"/>
        <charset val="134"/>
      </rPr>
      <t xml:space="preserve">15                                 </t>
    </r>
    <r>
      <rPr>
        <b/>
        <sz val="12"/>
        <rFont val="宋体"/>
        <charset val="134"/>
      </rPr>
      <t>设备类评估明细表</t>
    </r>
  </si>
  <si>
    <r>
      <rPr>
        <b/>
        <sz val="12"/>
        <rFont val="宋体"/>
        <charset val="134"/>
      </rPr>
      <t>表</t>
    </r>
    <r>
      <rPr>
        <b/>
        <sz val="12"/>
        <rFont val="Times New Roman"/>
        <charset val="134"/>
      </rPr>
      <t xml:space="preserve">16                                                                                                                             </t>
    </r>
    <r>
      <rPr>
        <b/>
        <sz val="12"/>
        <rFont val="宋体"/>
        <charset val="134"/>
      </rPr>
      <t>设备类评估结果汇总表</t>
    </r>
    <r>
      <rPr>
        <b/>
        <sz val="12"/>
        <rFont val="Times New Roman"/>
        <charset val="134"/>
      </rPr>
      <t xml:space="preserve"> </t>
    </r>
  </si>
  <si>
    <r>
      <rPr>
        <b/>
        <sz val="12"/>
        <rFont val="宋体"/>
        <charset val="134"/>
      </rPr>
      <t>表</t>
    </r>
    <r>
      <rPr>
        <b/>
        <sz val="12"/>
        <rFont val="Times New Roman"/>
        <charset val="134"/>
      </rPr>
      <t xml:space="preserve">17                                                             </t>
    </r>
    <r>
      <rPr>
        <b/>
        <sz val="12"/>
        <rFont val="宋体"/>
        <charset val="134"/>
      </rPr>
      <t>在建工程评估汇总表</t>
    </r>
    <r>
      <rPr>
        <b/>
        <sz val="12"/>
        <rFont val="Times New Roman"/>
        <charset val="134"/>
      </rPr>
      <t xml:space="preserve"> </t>
    </r>
  </si>
  <si>
    <t>土建工程</t>
  </si>
  <si>
    <t>设备安装工程</t>
  </si>
  <si>
    <t>待摊投资</t>
  </si>
  <si>
    <r>
      <rPr>
        <b/>
        <sz val="12"/>
        <rFont val="宋体"/>
        <charset val="134"/>
      </rPr>
      <t>表</t>
    </r>
    <r>
      <rPr>
        <b/>
        <sz val="12"/>
        <rFont val="Times New Roman"/>
        <charset val="134"/>
      </rPr>
      <t xml:space="preserve">18                                                                            </t>
    </r>
    <r>
      <rPr>
        <b/>
        <sz val="12"/>
        <rFont val="宋体"/>
        <charset val="134"/>
      </rPr>
      <t>流动负债评估汇总表</t>
    </r>
    <r>
      <rPr>
        <b/>
        <sz val="12"/>
        <rFont val="Times New Roman"/>
        <charset val="134"/>
      </rPr>
      <t xml:space="preserve"> </t>
    </r>
  </si>
  <si>
    <t>流动负债合计</t>
  </si>
  <si>
    <r>
      <rPr>
        <b/>
        <sz val="12"/>
        <rFont val="宋体"/>
        <charset val="134"/>
      </rPr>
      <t>表</t>
    </r>
    <r>
      <rPr>
        <b/>
        <sz val="12"/>
        <rFont val="Times New Roman"/>
        <charset val="134"/>
      </rPr>
      <t xml:space="preserve">19                                                                        </t>
    </r>
    <r>
      <rPr>
        <b/>
        <sz val="12"/>
        <rFont val="宋体"/>
        <charset val="134"/>
      </rPr>
      <t>非流动负债评估汇总表</t>
    </r>
    <r>
      <rPr>
        <b/>
        <sz val="12"/>
        <rFont val="Times New Roman"/>
        <charset val="134"/>
      </rPr>
      <t xml:space="preserve"> </t>
    </r>
  </si>
  <si>
    <t>非流动负债合计</t>
  </si>
  <si>
    <t>表20</t>
  </si>
  <si>
    <t>评估对象2</t>
  </si>
  <si>
    <t>市场价值是指自愿买方和自愿卖方在各自理性行事且未受任何强迫的情况下，评估对象在评估基准日进行正常公平交易的价值估计数额。</t>
  </si>
  <si>
    <t>清算价值</t>
  </si>
  <si>
    <t>清算价值是指评估对象处于被迫出售、快速变现等非正常市场条件下的价值估计数额。</t>
  </si>
  <si>
    <t>残余价值</t>
  </si>
  <si>
    <t>残余价值是指机器设备、房屋建筑物或者其他有形资产等的拆零变现价值估计数额。</t>
  </si>
  <si>
    <t>公允价值</t>
  </si>
  <si>
    <t>公允价值是指熟悉市场情况的买卖双方在公平交易的条件下和自愿的情况下所确定的价格，或无关联的双方在公平交易的条件下一项资产可以被买卖或者一项负债可以被清偿的成交价格。</t>
  </si>
  <si>
    <t>在用价值</t>
  </si>
  <si>
    <t>在用价值是指将评估对象作为企业、资产组组成部分或者要素资产，按其正在使用方式和程度及其对所属企业或者资产组的贡献的价值估计数额。</t>
  </si>
  <si>
    <t>投资价值</t>
  </si>
  <si>
    <t>投资价值是指评估对象对于具有明确投资目标的特定投资者或者某一类投资者所具有的价值估计数额，亦称特定投资者价值。</t>
  </si>
  <si>
    <t>收益法</t>
  </si>
  <si>
    <t>市场法</t>
  </si>
  <si>
    <t>假设开发法</t>
  </si>
  <si>
    <t>成本逼近法</t>
  </si>
  <si>
    <t>剩余法</t>
  </si>
  <si>
    <t>公示地价系数修正法</t>
  </si>
  <si>
    <t>成本法、收益法</t>
  </si>
  <si>
    <t>成本法、市场法</t>
  </si>
  <si>
    <t>收益法、市场法</t>
  </si>
  <si>
    <t>成本法、假设开发法</t>
  </si>
  <si>
    <t>收益法、假设开发法</t>
  </si>
  <si>
    <t>市场法、假设开发法</t>
  </si>
  <si>
    <t>市场法、成本逼近法</t>
  </si>
  <si>
    <t>市场法、剩余法</t>
  </si>
  <si>
    <t>市场法、公示地价系数修正法</t>
  </si>
  <si>
    <t>收益法、成本逼近法</t>
  </si>
  <si>
    <t>收益法、剩余法</t>
  </si>
  <si>
    <t>收益法、公示地价系数修正法</t>
  </si>
  <si>
    <t>成本逼近法、剩余法</t>
  </si>
  <si>
    <t>成本逼近法、公司地价系数修正法</t>
  </si>
  <si>
    <t>剩余法、公示地价系数修正法</t>
  </si>
  <si>
    <t>是</t>
  </si>
  <si>
    <t>否</t>
  </si>
  <si>
    <t>N</t>
  </si>
  <si>
    <r>
      <rPr>
        <u/>
        <sz val="10"/>
        <color indexed="12"/>
        <rFont val="宋体"/>
        <charset val="134"/>
      </rPr>
      <t>返回索引页</t>
    </r>
  </si>
  <si>
    <t>资产</t>
  </si>
  <si>
    <t>注释</t>
  </si>
  <si>
    <r>
      <rPr>
        <sz val="10"/>
        <rFont val="宋体"/>
        <charset val="134"/>
      </rPr>
      <t>基准日审定数</t>
    </r>
  </si>
  <si>
    <t xml:space="preserve">负债和所有者权益 </t>
  </si>
  <si>
    <t>流动资产：</t>
  </si>
  <si>
    <t>流动负债：</t>
  </si>
  <si>
    <r>
      <rPr>
        <sz val="10"/>
        <color indexed="8"/>
        <rFont val="宋体"/>
        <charset val="134"/>
      </rPr>
      <t>货币资金</t>
    </r>
  </si>
  <si>
    <r>
      <rPr>
        <sz val="10"/>
        <color indexed="8"/>
        <rFont val="宋体"/>
        <charset val="134"/>
      </rPr>
      <t>交易性金融资产</t>
    </r>
  </si>
  <si>
    <r>
      <rPr>
        <sz val="10"/>
        <color indexed="8"/>
        <rFont val="宋体"/>
        <charset val="134"/>
      </rPr>
      <t>应收款项融资</t>
    </r>
  </si>
  <si>
    <r>
      <rPr>
        <sz val="10"/>
        <color indexed="8"/>
        <rFont val="宋体"/>
        <charset val="134"/>
      </rPr>
      <t>预付款项</t>
    </r>
  </si>
  <si>
    <r>
      <rPr>
        <sz val="10"/>
        <color indexed="8"/>
        <rFont val="宋体"/>
        <charset val="134"/>
      </rPr>
      <t>存货</t>
    </r>
  </si>
  <si>
    <r>
      <rPr>
        <sz val="10"/>
        <color indexed="8"/>
        <rFont val="宋体"/>
        <charset val="134"/>
      </rPr>
      <t>合同资产</t>
    </r>
  </si>
  <si>
    <r>
      <rPr>
        <sz val="10"/>
        <color indexed="8"/>
        <rFont val="宋体"/>
        <charset val="134"/>
      </rPr>
      <t>持有待售资产</t>
    </r>
  </si>
  <si>
    <r>
      <rPr>
        <sz val="10"/>
        <color indexed="8"/>
        <rFont val="宋体"/>
        <charset val="134"/>
      </rPr>
      <t>一年内到期的非流动资产</t>
    </r>
  </si>
  <si>
    <t>非流动资产：</t>
  </si>
  <si>
    <t>非流动负债：</t>
  </si>
  <si>
    <r>
      <rPr>
        <sz val="10"/>
        <color indexed="8"/>
        <rFont val="宋体"/>
        <charset val="134"/>
      </rPr>
      <t>债权投资</t>
    </r>
  </si>
  <si>
    <r>
      <rPr>
        <sz val="10"/>
        <color indexed="8"/>
        <rFont val="宋体"/>
        <charset val="134"/>
      </rPr>
      <t>长期应收款</t>
    </r>
  </si>
  <si>
    <r>
      <rPr>
        <sz val="10"/>
        <color indexed="8"/>
        <rFont val="宋体"/>
        <charset val="134"/>
      </rPr>
      <t>其他权益工具投资</t>
    </r>
  </si>
  <si>
    <t>固定资产净额</t>
  </si>
  <si>
    <t>负债合计</t>
  </si>
  <si>
    <r>
      <rPr>
        <b/>
        <sz val="10"/>
        <rFont val="宋体"/>
        <charset val="134"/>
      </rPr>
      <t>所有者权益（或股东权益）：</t>
    </r>
  </si>
  <si>
    <t>实收资本（或股本）</t>
  </si>
  <si>
    <r>
      <rPr>
        <sz val="10"/>
        <rFont val="宋体"/>
        <charset val="134"/>
      </rPr>
      <t>其他权益工具</t>
    </r>
  </si>
  <si>
    <r>
      <rPr>
        <sz val="10"/>
        <rFont val="宋体"/>
        <charset val="134"/>
      </rPr>
      <t>其中：优先股</t>
    </r>
  </si>
  <si>
    <r>
      <rPr>
        <sz val="10"/>
        <rFont val="Times New Roman"/>
        <charset val="134"/>
      </rPr>
      <t xml:space="preserve">      </t>
    </r>
    <r>
      <rPr>
        <sz val="10"/>
        <rFont val="宋体"/>
        <charset val="134"/>
      </rPr>
      <t>永续债</t>
    </r>
  </si>
  <si>
    <t>资本公积</t>
  </si>
  <si>
    <t>减：库存股</t>
  </si>
  <si>
    <r>
      <rPr>
        <sz val="10"/>
        <rFont val="宋体"/>
        <charset val="134"/>
      </rPr>
      <t>其他综合收益</t>
    </r>
  </si>
  <si>
    <t>非流动资产合计</t>
  </si>
  <si>
    <t>专项储备</t>
  </si>
  <si>
    <t>盈余公积</t>
  </si>
  <si>
    <t>未分配利润</t>
  </si>
  <si>
    <r>
      <rPr>
        <b/>
        <sz val="10"/>
        <rFont val="宋体"/>
        <charset val="134"/>
      </rPr>
      <t>所有者权益（或股东权益）合计</t>
    </r>
  </si>
  <si>
    <r>
      <rPr>
        <b/>
        <sz val="10"/>
        <rFont val="宋体"/>
        <charset val="134"/>
      </rPr>
      <t>负债和所有者权益（或股东权益）总计</t>
    </r>
  </si>
  <si>
    <t>资产评估结果汇总表</t>
  </si>
  <si>
    <t>表1</t>
  </si>
  <si>
    <t>金额单位：人民币万元</t>
  </si>
  <si>
    <t>增减值</t>
  </si>
  <si>
    <t xml:space="preserve">      投资性房地产</t>
  </si>
  <si>
    <t xml:space="preserve">      在建工程</t>
  </si>
  <si>
    <t>评估机构：北京中企华资产评估有限责任公司</t>
  </si>
  <si>
    <t>打印边界</t>
  </si>
  <si>
    <t>资产评估结果分类汇总表</t>
  </si>
  <si>
    <t xml:space="preserve">    表2</t>
  </si>
  <si>
    <t>金额单位：人民币元</t>
  </si>
  <si>
    <t>资产负债表校核列</t>
  </si>
  <si>
    <t>资产负债表校核列(差额）</t>
  </si>
  <si>
    <t>一、流动资产合计</t>
  </si>
  <si>
    <t>二、非流动资产合计</t>
  </si>
  <si>
    <t>固定资产原值</t>
  </si>
  <si>
    <t>其中：建筑物类</t>
  </si>
  <si>
    <t>设 备 类</t>
  </si>
  <si>
    <t>土 地 类</t>
  </si>
  <si>
    <t>减：累计折旧</t>
  </si>
  <si>
    <t>固定资产净值</t>
  </si>
  <si>
    <t>减：固定资产减值准备</t>
  </si>
  <si>
    <r>
      <rPr>
        <sz val="10"/>
        <color indexed="8"/>
        <rFont val="Times New Roman"/>
        <charset val="134"/>
      </rPr>
      <t xml:space="preserve">      </t>
    </r>
    <r>
      <rPr>
        <sz val="10"/>
        <color indexed="8"/>
        <rFont val="宋体"/>
        <charset val="134"/>
      </rPr>
      <t>其中：土地使用权</t>
    </r>
  </si>
  <si>
    <t>三、资产总计</t>
  </si>
  <si>
    <t>四、流动负债合计</t>
  </si>
  <si>
    <t>五、非流动负债合计</t>
  </si>
  <si>
    <t>六、负债总计</t>
  </si>
  <si>
    <t>七、净资产（所有者权益）</t>
  </si>
  <si>
    <t>八、不含长投标识为“Y”</t>
  </si>
  <si>
    <t>九、关联方资产</t>
  </si>
  <si>
    <t>十、关联方负债</t>
  </si>
  <si>
    <t>流动资产评估汇总表</t>
  </si>
  <si>
    <t>表3</t>
  </si>
  <si>
    <t>编号</t>
  </si>
  <si>
    <t>3-1</t>
  </si>
  <si>
    <t>3-2</t>
  </si>
  <si>
    <t>3-3</t>
  </si>
  <si>
    <t>3-4</t>
  </si>
  <si>
    <t>3-5</t>
  </si>
  <si>
    <t>3-6</t>
  </si>
  <si>
    <t>3-7</t>
  </si>
  <si>
    <t>3-8</t>
  </si>
  <si>
    <t>3-9</t>
  </si>
  <si>
    <t>3-10</t>
  </si>
  <si>
    <t>3-11</t>
  </si>
  <si>
    <t>3-12</t>
  </si>
  <si>
    <t>3-13</t>
  </si>
  <si>
    <t>货币资金评估汇总表</t>
  </si>
  <si>
    <t>表3-1</t>
  </si>
  <si>
    <t>3-1-1</t>
  </si>
  <si>
    <t>3-1-2</t>
  </si>
  <si>
    <t>3-1-3</t>
  </si>
  <si>
    <t>合     计</t>
  </si>
  <si>
    <t>货币资金—现金评估明细表</t>
  </si>
  <si>
    <t>表3-1-1</t>
  </si>
  <si>
    <t xml:space="preserve">金额单位：人民币元  </t>
  </si>
  <si>
    <t>存放部门（单位)</t>
  </si>
  <si>
    <t>币种</t>
  </si>
  <si>
    <t>外币账面金额</t>
  </si>
  <si>
    <t>评估基准日汇率</t>
  </si>
  <si>
    <t>唯一标识列</t>
  </si>
  <si>
    <t>A1</t>
  </si>
  <si>
    <t>A2</t>
  </si>
  <si>
    <t>A3</t>
  </si>
  <si>
    <t>A4</t>
  </si>
  <si>
    <t>A5</t>
  </si>
  <si>
    <t>A6</t>
  </si>
  <si>
    <t>A7</t>
  </si>
  <si>
    <t>A8</t>
  </si>
  <si>
    <t>A9</t>
  </si>
  <si>
    <t>A10</t>
  </si>
  <si>
    <t>A11</t>
  </si>
  <si>
    <t>A12</t>
  </si>
  <si>
    <t>A13</t>
  </si>
  <si>
    <t>A14</t>
  </si>
  <si>
    <t>A15</t>
  </si>
  <si>
    <t>合         计</t>
  </si>
  <si>
    <t>货币资金—银行存款评估明细表</t>
  </si>
  <si>
    <t>表3-1-2</t>
  </si>
  <si>
    <t>开户银行</t>
  </si>
  <si>
    <t>账号</t>
  </si>
  <si>
    <t>B1</t>
  </si>
  <si>
    <t>B2</t>
  </si>
  <si>
    <t>B3</t>
  </si>
  <si>
    <t>B4</t>
  </si>
  <si>
    <t>B5</t>
  </si>
  <si>
    <t>B6</t>
  </si>
  <si>
    <t>B7</t>
  </si>
  <si>
    <t>B8</t>
  </si>
  <si>
    <t>B9</t>
  </si>
  <si>
    <t>B10</t>
  </si>
  <si>
    <t>B11</t>
  </si>
  <si>
    <t>B12</t>
  </si>
  <si>
    <t>B13</t>
  </si>
  <si>
    <t>B14</t>
  </si>
  <si>
    <t>B15</t>
  </si>
  <si>
    <t>B16</t>
  </si>
  <si>
    <t>B17</t>
  </si>
  <si>
    <t>B18</t>
  </si>
  <si>
    <t>B19</t>
  </si>
  <si>
    <t>B20</t>
  </si>
  <si>
    <t>合             计</t>
  </si>
  <si>
    <t>货币资金—其他货币资金评估明细表</t>
  </si>
  <si>
    <t>表3-1-3</t>
  </si>
  <si>
    <t>名称及内容</t>
  </si>
  <si>
    <t>用途</t>
  </si>
  <si>
    <t>C1</t>
  </si>
  <si>
    <t>C2</t>
  </si>
  <si>
    <t>C3</t>
  </si>
  <si>
    <t>C4</t>
  </si>
  <si>
    <t>C5</t>
  </si>
  <si>
    <t>C6</t>
  </si>
  <si>
    <t>C7</t>
  </si>
  <si>
    <t>C8</t>
  </si>
  <si>
    <t>C9</t>
  </si>
  <si>
    <t>C10</t>
  </si>
  <si>
    <t>C11</t>
  </si>
  <si>
    <t>C12</t>
  </si>
  <si>
    <t>C13</t>
  </si>
  <si>
    <t>C14</t>
  </si>
  <si>
    <t>C15</t>
  </si>
  <si>
    <t>C16</t>
  </si>
  <si>
    <t>C17</t>
  </si>
  <si>
    <t>C18</t>
  </si>
  <si>
    <t>C19</t>
  </si>
  <si>
    <t>C20</t>
  </si>
  <si>
    <t>交易性金融资产评估汇总表</t>
  </si>
  <si>
    <t>表3-2</t>
  </si>
  <si>
    <t>3-2-1</t>
  </si>
  <si>
    <t>交易性金融资产-股票投资</t>
  </si>
  <si>
    <t>3-2-2</t>
  </si>
  <si>
    <t>交易性金融资产-债券投资</t>
  </si>
  <si>
    <t>3-2-3</t>
  </si>
  <si>
    <t>交易性金融资产-基金投资</t>
  </si>
  <si>
    <t>3-2-4</t>
  </si>
  <si>
    <t>交易性金融资产--其他投资</t>
  </si>
  <si>
    <t>合      计</t>
  </si>
  <si>
    <t>交易性金融资产—股票投资评估明细表</t>
  </si>
  <si>
    <t>表3-2-1</t>
  </si>
  <si>
    <t>股票名称</t>
  </si>
  <si>
    <t>股票代码</t>
  </si>
  <si>
    <t>持股数量</t>
  </si>
  <si>
    <t>成  本</t>
  </si>
  <si>
    <t>基准日收盘价元/股</t>
  </si>
  <si>
    <t>D1</t>
  </si>
  <si>
    <t>D2</t>
  </si>
  <si>
    <t>D3</t>
  </si>
  <si>
    <t>D4</t>
  </si>
  <si>
    <t>D5</t>
  </si>
  <si>
    <t>D6</t>
  </si>
  <si>
    <t>D7</t>
  </si>
  <si>
    <t>D8</t>
  </si>
  <si>
    <t>D9</t>
  </si>
  <si>
    <t>D10</t>
  </si>
  <si>
    <t>D11</t>
  </si>
  <si>
    <t>D12</t>
  </si>
  <si>
    <t>D13</t>
  </si>
  <si>
    <t>D14</t>
  </si>
  <si>
    <t>D15</t>
  </si>
  <si>
    <t>D16</t>
  </si>
  <si>
    <t>D17</t>
  </si>
  <si>
    <t>D18</t>
  </si>
  <si>
    <t>D19</t>
  </si>
  <si>
    <t>D20</t>
  </si>
  <si>
    <t>合          计</t>
  </si>
  <si>
    <t>交易性金融资产—债券投资评估明细表</t>
  </si>
  <si>
    <t>表3-2-2</t>
  </si>
  <si>
    <t>债券名称</t>
  </si>
  <si>
    <t>债券代码</t>
  </si>
  <si>
    <t>发行日期</t>
  </si>
  <si>
    <t>票面利率%</t>
  </si>
  <si>
    <t>成本</t>
  </si>
  <si>
    <t>E1</t>
  </si>
  <si>
    <t>E2</t>
  </si>
  <si>
    <t>E3</t>
  </si>
  <si>
    <t>E4</t>
  </si>
  <si>
    <t>E5</t>
  </si>
  <si>
    <t>E6</t>
  </si>
  <si>
    <t>E7</t>
  </si>
  <si>
    <t>E8</t>
  </si>
  <si>
    <t>E9</t>
  </si>
  <si>
    <t>E10</t>
  </si>
  <si>
    <t>E11</t>
  </si>
  <si>
    <t>E12</t>
  </si>
  <si>
    <t>E13</t>
  </si>
  <si>
    <t>E14</t>
  </si>
  <si>
    <t>E15</t>
  </si>
  <si>
    <t>E16</t>
  </si>
  <si>
    <t>E17</t>
  </si>
  <si>
    <t>E18</t>
  </si>
  <si>
    <t>E19</t>
  </si>
  <si>
    <t>E20</t>
  </si>
  <si>
    <t>交易性金融资产—基金投资评估明细表</t>
  </si>
  <si>
    <t>表3-2-3</t>
  </si>
  <si>
    <t>基金发行单位</t>
  </si>
  <si>
    <t>基金名称</t>
  </si>
  <si>
    <t>基金类型</t>
  </si>
  <si>
    <t>基金代码</t>
  </si>
  <si>
    <t>基准日净值/份</t>
  </si>
  <si>
    <t>F1</t>
  </si>
  <si>
    <t>F2</t>
  </si>
  <si>
    <t>F3</t>
  </si>
  <si>
    <t>F4</t>
  </si>
  <si>
    <t>F5</t>
  </si>
  <si>
    <t>F6</t>
  </si>
  <si>
    <t>F7</t>
  </si>
  <si>
    <t>F8</t>
  </si>
  <si>
    <t>F9</t>
  </si>
  <si>
    <t>F10</t>
  </si>
  <si>
    <t>F11</t>
  </si>
  <si>
    <t>F12</t>
  </si>
  <si>
    <t>F13</t>
  </si>
  <si>
    <t>F14</t>
  </si>
  <si>
    <t>F15</t>
  </si>
  <si>
    <t>F16</t>
  </si>
  <si>
    <t>F17</t>
  </si>
  <si>
    <t>F18</t>
  </si>
  <si>
    <t>F19</t>
  </si>
  <si>
    <t>F20</t>
  </si>
  <si>
    <t>衍生金融资产评估明细表</t>
  </si>
  <si>
    <t>表3-3</t>
  </si>
  <si>
    <t>金融工具名称</t>
  </si>
  <si>
    <t>产品分类</t>
  </si>
  <si>
    <t>持有数量</t>
  </si>
  <si>
    <t>基准日交易均价</t>
  </si>
  <si>
    <r>
      <rPr>
        <sz val="10"/>
        <rFont val="宋体"/>
        <charset val="134"/>
      </rPr>
      <t>现行年利率</t>
    </r>
    <r>
      <rPr>
        <sz val="10"/>
        <rFont val="Arial Narrow"/>
        <charset val="134"/>
      </rPr>
      <t>%</t>
    </r>
  </si>
  <si>
    <r>
      <rPr>
        <sz val="10"/>
        <rFont val="宋体"/>
        <charset val="134"/>
      </rPr>
      <t>浮动利率</t>
    </r>
    <r>
      <rPr>
        <sz val="10"/>
        <rFont val="Arial Narrow"/>
        <charset val="134"/>
      </rPr>
      <t>/</t>
    </r>
    <r>
      <rPr>
        <sz val="10"/>
        <rFont val="宋体"/>
        <charset val="134"/>
      </rPr>
      <t>固定利率</t>
    </r>
    <r>
      <rPr>
        <sz val="10"/>
        <rFont val="Arial Narrow"/>
        <charset val="134"/>
      </rPr>
      <t>%</t>
    </r>
  </si>
  <si>
    <t>H1</t>
  </si>
  <si>
    <t>H2</t>
  </si>
  <si>
    <t>H3</t>
  </si>
  <si>
    <t>H4</t>
  </si>
  <si>
    <t>H5</t>
  </si>
  <si>
    <t>H6</t>
  </si>
  <si>
    <t>H7</t>
  </si>
  <si>
    <t>H8</t>
  </si>
  <si>
    <t>H9</t>
  </si>
  <si>
    <t>H10</t>
  </si>
  <si>
    <t>H11</t>
  </si>
  <si>
    <t>H12</t>
  </si>
  <si>
    <t>H13</t>
  </si>
  <si>
    <t>H14</t>
  </si>
  <si>
    <t>H15</t>
  </si>
  <si>
    <t>H16</t>
  </si>
  <si>
    <t>H17</t>
  </si>
  <si>
    <t>H18</t>
  </si>
  <si>
    <t>H19</t>
  </si>
  <si>
    <t>交易性金融资产—其他投资评估明细表</t>
  </si>
  <si>
    <t>表3-2-4</t>
  </si>
  <si>
    <t>被投资单位</t>
  </si>
  <si>
    <t>投资名称</t>
  </si>
  <si>
    <t>投资类型</t>
  </si>
  <si>
    <t>投资份额</t>
  </si>
  <si>
    <t>基准日数量</t>
  </si>
  <si>
    <t>G1</t>
  </si>
  <si>
    <t>G2</t>
  </si>
  <si>
    <t>G3</t>
  </si>
  <si>
    <t>G4</t>
  </si>
  <si>
    <t>G5</t>
  </si>
  <si>
    <t>G6</t>
  </si>
  <si>
    <t>G7</t>
  </si>
  <si>
    <t>G8</t>
  </si>
  <si>
    <t>G9</t>
  </si>
  <si>
    <t>G10</t>
  </si>
  <si>
    <t>G11</t>
  </si>
  <si>
    <t>G12</t>
  </si>
  <si>
    <t>G13</t>
  </si>
  <si>
    <t>G14</t>
  </si>
  <si>
    <t>G15</t>
  </si>
  <si>
    <t>G16</t>
  </si>
  <si>
    <t>G17</t>
  </si>
  <si>
    <t>G18</t>
  </si>
  <si>
    <t>G19</t>
  </si>
  <si>
    <t>G20</t>
  </si>
  <si>
    <t>表3-4</t>
  </si>
  <si>
    <t>户名（结算对象)</t>
  </si>
  <si>
    <t>出票日期</t>
  </si>
  <si>
    <t>到期日期</t>
  </si>
  <si>
    <t>计提减值准备</t>
  </si>
  <si>
    <t>J1</t>
  </si>
  <si>
    <t>J2</t>
  </si>
  <si>
    <t>J3</t>
  </si>
  <si>
    <t>J4</t>
  </si>
  <si>
    <t>J5</t>
  </si>
  <si>
    <t>J6</t>
  </si>
  <si>
    <t>J7</t>
  </si>
  <si>
    <t>J8</t>
  </si>
  <si>
    <t>J9</t>
  </si>
  <si>
    <t>J10</t>
  </si>
  <si>
    <t>J11</t>
  </si>
  <si>
    <t>J12</t>
  </si>
  <si>
    <t>J13</t>
  </si>
  <si>
    <t>J14</t>
  </si>
  <si>
    <t>J15</t>
  </si>
  <si>
    <t>J16</t>
  </si>
  <si>
    <t>J17</t>
  </si>
  <si>
    <t>J18</t>
  </si>
  <si>
    <t>应收票据合计</t>
  </si>
  <si>
    <t>减：应收票据坏账准备</t>
  </si>
  <si>
    <t>应收票据净额</t>
  </si>
  <si>
    <t>表3-5</t>
  </si>
  <si>
    <t>欠款单位名称（结算对象)</t>
  </si>
  <si>
    <t>业务内容</t>
  </si>
  <si>
    <t>最后一次
变动日期</t>
  </si>
  <si>
    <t>账龄（月）</t>
  </si>
  <si>
    <t>K1</t>
  </si>
  <si>
    <t>K2</t>
  </si>
  <si>
    <t>K3</t>
  </si>
  <si>
    <t>K4</t>
  </si>
  <si>
    <t>K5</t>
  </si>
  <si>
    <t>K6</t>
  </si>
  <si>
    <t>K7</t>
  </si>
  <si>
    <t>K8</t>
  </si>
  <si>
    <t>K9</t>
  </si>
  <si>
    <t>K10</t>
  </si>
  <si>
    <t>K11</t>
  </si>
  <si>
    <t>K12</t>
  </si>
  <si>
    <t>K13</t>
  </si>
  <si>
    <t>K14</t>
  </si>
  <si>
    <t>K15</t>
  </si>
  <si>
    <t>K16</t>
  </si>
  <si>
    <t>K17</t>
  </si>
  <si>
    <t>K18</t>
  </si>
  <si>
    <t>应收账款合计</t>
  </si>
  <si>
    <t>减：坏账准备</t>
  </si>
  <si>
    <t>减：评估风险损失</t>
  </si>
  <si>
    <t>表3-6</t>
  </si>
  <si>
    <r>
      <rPr>
        <sz val="10"/>
        <rFont val="宋体"/>
        <charset val="134"/>
      </rPr>
      <t>欠款单位名称（结算对象</t>
    </r>
    <r>
      <rPr>
        <sz val="10"/>
        <rFont val="Times New Roman"/>
        <charset val="134"/>
      </rPr>
      <t>)</t>
    </r>
  </si>
  <si>
    <t>最后一次变动日期</t>
  </si>
  <si>
    <t>融资机构名称</t>
  </si>
  <si>
    <t>融资起止日期</t>
  </si>
  <si>
    <t>利息率%</t>
  </si>
  <si>
    <t>h</t>
  </si>
  <si>
    <t>M1</t>
  </si>
  <si>
    <t>M2</t>
  </si>
  <si>
    <t>M3</t>
  </si>
  <si>
    <t>M4</t>
  </si>
  <si>
    <t>M5</t>
  </si>
  <si>
    <t>M6</t>
  </si>
  <si>
    <t>M7</t>
  </si>
  <si>
    <t>M8</t>
  </si>
  <si>
    <t>M9</t>
  </si>
  <si>
    <t>M10</t>
  </si>
  <si>
    <t>M11</t>
  </si>
  <si>
    <t>M12</t>
  </si>
  <si>
    <t>M13</t>
  </si>
  <si>
    <t>M14</t>
  </si>
  <si>
    <t>M15</t>
  </si>
  <si>
    <t>M16</t>
  </si>
  <si>
    <t>M17</t>
  </si>
  <si>
    <t>M18</t>
  </si>
  <si>
    <t>M19</t>
  </si>
  <si>
    <t>M20</t>
  </si>
  <si>
    <r>
      <rPr>
        <sz val="10"/>
        <rFont val="宋体"/>
        <charset val="134"/>
      </rPr>
      <t>应收账款融资合</t>
    </r>
    <r>
      <rPr>
        <sz val="10"/>
        <rFont val="Times New Roman"/>
        <charset val="134"/>
      </rPr>
      <t xml:space="preserve"> </t>
    </r>
    <r>
      <rPr>
        <sz val="10"/>
        <rFont val="宋体"/>
        <charset val="134"/>
      </rPr>
      <t>计</t>
    </r>
  </si>
  <si>
    <t>减：应收账款融资减值准备</t>
  </si>
  <si>
    <t>应收账款融资净额</t>
  </si>
  <si>
    <t>表3-7</t>
  </si>
  <si>
    <t>收款单位名称（结算对象)</t>
  </si>
  <si>
    <t>发生日期</t>
  </si>
  <si>
    <t>基准日汇率</t>
  </si>
  <si>
    <t>N1</t>
  </si>
  <si>
    <t>N2</t>
  </si>
  <si>
    <t>N3</t>
  </si>
  <si>
    <t>N4</t>
  </si>
  <si>
    <t>N5</t>
  </si>
  <si>
    <t>N6</t>
  </si>
  <si>
    <t>N7</t>
  </si>
  <si>
    <t>N8</t>
  </si>
  <si>
    <t>N9</t>
  </si>
  <si>
    <t>N10</t>
  </si>
  <si>
    <t>N11</t>
  </si>
  <si>
    <t>N12</t>
  </si>
  <si>
    <t>N13</t>
  </si>
  <si>
    <t>N14</t>
  </si>
  <si>
    <t>N15</t>
  </si>
  <si>
    <t>N16</t>
  </si>
  <si>
    <t>N17</t>
  </si>
  <si>
    <t>N18</t>
  </si>
  <si>
    <t>N19</t>
  </si>
  <si>
    <t>预付款项合计</t>
  </si>
  <si>
    <t>减：预付款项坏账准备</t>
  </si>
  <si>
    <t>预付款项净额</t>
  </si>
  <si>
    <t>表3-8</t>
  </si>
  <si>
    <t>P1</t>
  </si>
  <si>
    <t>P2</t>
  </si>
  <si>
    <t>P3</t>
  </si>
  <si>
    <t>P4</t>
  </si>
  <si>
    <t>P5</t>
  </si>
  <si>
    <t>P6</t>
  </si>
  <si>
    <t>P7</t>
  </si>
  <si>
    <t>P8</t>
  </si>
  <si>
    <t>P9</t>
  </si>
  <si>
    <t>P10</t>
  </si>
  <si>
    <t>P11</t>
  </si>
  <si>
    <t>P12</t>
  </si>
  <si>
    <t>P13</t>
  </si>
  <si>
    <t>P14</t>
  </si>
  <si>
    <t>P15</t>
  </si>
  <si>
    <t>P16</t>
  </si>
  <si>
    <t>P17</t>
  </si>
  <si>
    <t>其他应收款合计</t>
  </si>
  <si>
    <t>存货评估汇总表</t>
  </si>
  <si>
    <t>表3-9</t>
  </si>
  <si>
    <t>计提减值准备金额</t>
  </si>
  <si>
    <t>3-9-1</t>
  </si>
  <si>
    <t>3-9-2</t>
  </si>
  <si>
    <t>3-9-3</t>
  </si>
  <si>
    <t>3-9-4</t>
  </si>
  <si>
    <t>3-9-5</t>
  </si>
  <si>
    <t>3-9-6</t>
  </si>
  <si>
    <t>3-9-7</t>
  </si>
  <si>
    <t>3-9-8</t>
  </si>
  <si>
    <t>3-9-9</t>
  </si>
  <si>
    <t>3-9-10</t>
  </si>
  <si>
    <t>3-9-11</t>
  </si>
  <si>
    <t>3-9-12</t>
  </si>
  <si>
    <t>存货合计</t>
  </si>
  <si>
    <t>减：存货跌价准备</t>
  </si>
  <si>
    <t>存货净额</t>
  </si>
  <si>
    <t>表3-9-1</t>
  </si>
  <si>
    <t>名称及规格型号</t>
  </si>
  <si>
    <t>计量单位</t>
  </si>
  <si>
    <t>数量</t>
  </si>
  <si>
    <t>单价</t>
  </si>
  <si>
    <t>金额</t>
  </si>
  <si>
    <t>实际数量</t>
  </si>
  <si>
    <t>评估单价</t>
  </si>
  <si>
    <t>P18</t>
  </si>
  <si>
    <t>材料采购（在途物资）合计</t>
  </si>
  <si>
    <t>减：材料采购（在途物资）跌价准备</t>
  </si>
  <si>
    <t>材料采购（在途物资）净额</t>
  </si>
  <si>
    <t>表3-9-2</t>
  </si>
  <si>
    <t>存放地点</t>
  </si>
  <si>
    <t>购进年月</t>
  </si>
  <si>
    <t>基准日近期单价</t>
  </si>
  <si>
    <t>Q1</t>
  </si>
  <si>
    <t>Q2</t>
  </si>
  <si>
    <t>Q3</t>
  </si>
  <si>
    <t>Q4</t>
  </si>
  <si>
    <t>原材料合计</t>
  </si>
  <si>
    <t>减：原材料跌价准备</t>
  </si>
  <si>
    <t>原材料净额</t>
  </si>
  <si>
    <t xml:space="preserve"> 表3-9-3</t>
  </si>
  <si>
    <t>R1</t>
  </si>
  <si>
    <t>R2</t>
  </si>
  <si>
    <t>R3</t>
  </si>
  <si>
    <t>R4</t>
  </si>
  <si>
    <t>R5</t>
  </si>
  <si>
    <t>R6</t>
  </si>
  <si>
    <t>R7</t>
  </si>
  <si>
    <t>R8</t>
  </si>
  <si>
    <t>R9</t>
  </si>
  <si>
    <t>R10</t>
  </si>
  <si>
    <t>R11</t>
  </si>
  <si>
    <t>R12</t>
  </si>
  <si>
    <t>R13</t>
  </si>
  <si>
    <t>R14</t>
  </si>
  <si>
    <t>R15</t>
  </si>
  <si>
    <t>R16</t>
  </si>
  <si>
    <t>R17</t>
  </si>
  <si>
    <t>R18</t>
  </si>
  <si>
    <t>在用周转材料合计</t>
  </si>
  <si>
    <t>减：在用周转材料跌价准备</t>
  </si>
  <si>
    <t>在用周转材料净额</t>
  </si>
  <si>
    <t>表3-9-4</t>
  </si>
  <si>
    <t>加工单位名称</t>
  </si>
  <si>
    <t>S1</t>
  </si>
  <si>
    <t>S2</t>
  </si>
  <si>
    <t>S3</t>
  </si>
  <si>
    <t>S4</t>
  </si>
  <si>
    <t>S5</t>
  </si>
  <si>
    <t>S6</t>
  </si>
  <si>
    <t>S7</t>
  </si>
  <si>
    <t>S8</t>
  </si>
  <si>
    <t>S9</t>
  </si>
  <si>
    <t>S10</t>
  </si>
  <si>
    <t>S11</t>
  </si>
  <si>
    <t>S12</t>
  </si>
  <si>
    <t>S13</t>
  </si>
  <si>
    <t>S14</t>
  </si>
  <si>
    <t>S15</t>
  </si>
  <si>
    <t>S16</t>
  </si>
  <si>
    <t>S17</t>
  </si>
  <si>
    <t>S18</t>
  </si>
  <si>
    <t>委托加工物资合计</t>
  </si>
  <si>
    <t>减：委托加工物资跌价准备</t>
  </si>
  <si>
    <t>委托加工物资净额</t>
  </si>
  <si>
    <t>表3-9-5</t>
  </si>
  <si>
    <t>名  称</t>
  </si>
  <si>
    <t>规格型号</t>
  </si>
  <si>
    <t>基准日不含增值税销售单价</t>
  </si>
  <si>
    <t>销售状态
畅销/正常/滞销</t>
  </si>
  <si>
    <t>T1</t>
  </si>
  <si>
    <t>T2</t>
  </si>
  <si>
    <t>T3</t>
  </si>
  <si>
    <t>T4</t>
  </si>
  <si>
    <t>T5</t>
  </si>
  <si>
    <t>T6</t>
  </si>
  <si>
    <t>T7</t>
  </si>
  <si>
    <t>T8</t>
  </si>
  <si>
    <t>T9</t>
  </si>
  <si>
    <t>T10</t>
  </si>
  <si>
    <t>T11</t>
  </si>
  <si>
    <t>T12</t>
  </si>
  <si>
    <t>T13</t>
  </si>
  <si>
    <t>T14</t>
  </si>
  <si>
    <t>T15</t>
  </si>
  <si>
    <t>T16</t>
  </si>
  <si>
    <t>T17</t>
  </si>
  <si>
    <t>T18</t>
  </si>
  <si>
    <t>产成品（库存商品）合计</t>
  </si>
  <si>
    <t>减：产成品（库存商品）跌价准备</t>
  </si>
  <si>
    <t>产成品（库存商品）净额</t>
  </si>
  <si>
    <t>表3-9-6</t>
  </si>
  <si>
    <t>完工程度%</t>
  </si>
  <si>
    <t>U1</t>
  </si>
  <si>
    <t>U2</t>
  </si>
  <si>
    <t>U3</t>
  </si>
  <si>
    <t>U4</t>
  </si>
  <si>
    <t>U5</t>
  </si>
  <si>
    <t>U6</t>
  </si>
  <si>
    <t>U7</t>
  </si>
  <si>
    <t>U8</t>
  </si>
  <si>
    <t>U9</t>
  </si>
  <si>
    <t>U10</t>
  </si>
  <si>
    <t>U11</t>
  </si>
  <si>
    <t>U12</t>
  </si>
  <si>
    <t>U13</t>
  </si>
  <si>
    <t>U14</t>
  </si>
  <si>
    <t>U15</t>
  </si>
  <si>
    <t>U16</t>
  </si>
  <si>
    <t>U17</t>
  </si>
  <si>
    <t>U18</t>
  </si>
  <si>
    <t>在产品（自制半成品）合计</t>
  </si>
  <si>
    <t>减：在产品（自制半成品）跌价准备</t>
  </si>
  <si>
    <t>在产品（自制半成品）净额</t>
  </si>
  <si>
    <t>表3-9-7</t>
  </si>
  <si>
    <t>商品名称</t>
  </si>
  <si>
    <t>对方单位名称</t>
  </si>
  <si>
    <t>V1</t>
  </si>
  <si>
    <t>V2</t>
  </si>
  <si>
    <t>V3</t>
  </si>
  <si>
    <t>V4</t>
  </si>
  <si>
    <t>V5</t>
  </si>
  <si>
    <t>V6</t>
  </si>
  <si>
    <t>V7</t>
  </si>
  <si>
    <t>V8</t>
  </si>
  <si>
    <t>V9</t>
  </si>
  <si>
    <t>V10</t>
  </si>
  <si>
    <t>V11</t>
  </si>
  <si>
    <t>V12</t>
  </si>
  <si>
    <t>V13</t>
  </si>
  <si>
    <t>V14</t>
  </si>
  <si>
    <t>V15</t>
  </si>
  <si>
    <t>V16</t>
  </si>
  <si>
    <t>V17</t>
  </si>
  <si>
    <t>V18</t>
  </si>
  <si>
    <t>发出商品合计</t>
  </si>
  <si>
    <t>减：发出商品跌价准备</t>
  </si>
  <si>
    <t>发出商品净额</t>
  </si>
  <si>
    <t>表3-9-8</t>
  </si>
  <si>
    <t>启用日期</t>
  </si>
  <si>
    <t>原始入账价值</t>
  </si>
  <si>
    <t>账面价值（摊余价值）</t>
  </si>
  <si>
    <t>评估原价</t>
  </si>
  <si>
    <t>成新率%</t>
  </si>
  <si>
    <t>W1</t>
  </si>
  <si>
    <t>W2</t>
  </si>
  <si>
    <t>W3</t>
  </si>
  <si>
    <t>W4</t>
  </si>
  <si>
    <t>W5</t>
  </si>
  <si>
    <t>W6</t>
  </si>
  <si>
    <t>W7</t>
  </si>
  <si>
    <t>W8</t>
  </si>
  <si>
    <t>W9</t>
  </si>
  <si>
    <t>W10</t>
  </si>
  <si>
    <t>W11</t>
  </si>
  <si>
    <t>W12</t>
  </si>
  <si>
    <t>W13</t>
  </si>
  <si>
    <t>W14</t>
  </si>
  <si>
    <t>W15</t>
  </si>
  <si>
    <t>W16</t>
  </si>
  <si>
    <t>W17</t>
  </si>
  <si>
    <t>W18</t>
  </si>
  <si>
    <t>表3-9-9</t>
  </si>
  <si>
    <t>项目名称</t>
  </si>
  <si>
    <t>土地证号或不动产权证书号</t>
  </si>
  <si>
    <t>土地使用权人</t>
  </si>
  <si>
    <t>详细地址</t>
  </si>
  <si>
    <t>土地用途</t>
  </si>
  <si>
    <t>结构</t>
  </si>
  <si>
    <t>开工日期</t>
  </si>
  <si>
    <t>完工日期</t>
  </si>
  <si>
    <t>建设用地规划</t>
  </si>
  <si>
    <t>建设工程规划</t>
  </si>
  <si>
    <t>建筑工程施工</t>
  </si>
  <si>
    <t>商品房预售</t>
  </si>
  <si>
    <t>基准日留存面积（平方米，车位填写个数）</t>
  </si>
  <si>
    <t>跌价准备金额</t>
  </si>
  <si>
    <t>账面净额</t>
  </si>
  <si>
    <t>许可证号</t>
  </si>
  <si>
    <t>住宅</t>
  </si>
  <si>
    <t>商业</t>
  </si>
  <si>
    <t>公共配套</t>
  </si>
  <si>
    <t>车位（个）</t>
  </si>
  <si>
    <t>幼儿园/菜市场</t>
  </si>
  <si>
    <t>其他</t>
  </si>
  <si>
    <t>X1</t>
  </si>
  <si>
    <t>X2</t>
  </si>
  <si>
    <t>X3</t>
  </si>
  <si>
    <t>X4</t>
  </si>
  <si>
    <t>X5</t>
  </si>
  <si>
    <t>X6</t>
  </si>
  <si>
    <t>X7</t>
  </si>
  <si>
    <t>X8</t>
  </si>
  <si>
    <t>X9</t>
  </si>
  <si>
    <t>X10</t>
  </si>
  <si>
    <t>X11</t>
  </si>
  <si>
    <t>X12</t>
  </si>
  <si>
    <t>X13</t>
  </si>
  <si>
    <t>X14</t>
  </si>
  <si>
    <t>X15</t>
  </si>
  <si>
    <t>X16</t>
  </si>
  <si>
    <t>X17</t>
  </si>
  <si>
    <t>X18</t>
  </si>
  <si>
    <t>开发产品合计</t>
  </si>
  <si>
    <t>减：开发产品跌价准备</t>
  </si>
  <si>
    <t>开发产品净额</t>
  </si>
  <si>
    <t>表3-9-10</t>
  </si>
  <si>
    <t>土地使用权面积（平方米）</t>
  </si>
  <si>
    <t>预计完工日期</t>
  </si>
  <si>
    <t>预售</t>
  </si>
  <si>
    <t>跌价准备</t>
  </si>
  <si>
    <t>Y1</t>
  </si>
  <si>
    <t>Y2</t>
  </si>
  <si>
    <t>Y6</t>
  </si>
  <si>
    <t>Y7</t>
  </si>
  <si>
    <t>Y8</t>
  </si>
  <si>
    <t>Y9</t>
  </si>
  <si>
    <t>Y10</t>
  </si>
  <si>
    <t>Y11</t>
  </si>
  <si>
    <t>Y12</t>
  </si>
  <si>
    <t>Y13</t>
  </si>
  <si>
    <t>Y14</t>
  </si>
  <si>
    <t>Y15</t>
  </si>
  <si>
    <t>Y16</t>
  </si>
  <si>
    <t>Y17</t>
  </si>
  <si>
    <t>Y18</t>
  </si>
  <si>
    <t>Y19</t>
  </si>
  <si>
    <t>Y20</t>
  </si>
  <si>
    <t>开发成本合计</t>
  </si>
  <si>
    <t>减：跌价准备</t>
  </si>
  <si>
    <t>开发成本净额</t>
  </si>
  <si>
    <t>存货—消耗性生物资产评估明细表</t>
  </si>
  <si>
    <r>
      <rPr>
        <sz val="10"/>
        <rFont val="Arial Narrow"/>
        <charset val="134"/>
      </rPr>
      <t>表</t>
    </r>
    <r>
      <rPr>
        <sz val="10"/>
        <rFont val="Times New Roman"/>
        <charset val="134"/>
      </rPr>
      <t>3-9-11</t>
    </r>
  </si>
  <si>
    <r>
      <rPr>
        <sz val="10"/>
        <rFont val="宋体"/>
        <charset val="134"/>
      </rPr>
      <t>金额单位：人民币元</t>
    </r>
    <r>
      <rPr>
        <sz val="10"/>
        <rFont val="Times New Roman"/>
        <charset val="134"/>
      </rPr>
      <t xml:space="preserve">  </t>
    </r>
  </si>
  <si>
    <r>
      <rPr>
        <sz val="10"/>
        <rFont val="宋体"/>
        <charset val="134"/>
      </rPr>
      <t>序号</t>
    </r>
  </si>
  <si>
    <r>
      <rPr>
        <sz val="10"/>
        <rFont val="宋体"/>
        <charset val="134"/>
      </rPr>
      <t>名</t>
    </r>
    <r>
      <rPr>
        <sz val="10"/>
        <rFont val="Times New Roman"/>
        <charset val="134"/>
      </rPr>
      <t xml:space="preserve">  </t>
    </r>
    <r>
      <rPr>
        <sz val="10"/>
        <rFont val="宋体"/>
        <charset val="134"/>
      </rPr>
      <t>称</t>
    </r>
  </si>
  <si>
    <r>
      <rPr>
        <sz val="10"/>
        <rFont val="宋体"/>
        <charset val="134"/>
      </rPr>
      <t>规格型号</t>
    </r>
  </si>
  <si>
    <r>
      <rPr>
        <sz val="10"/>
        <rFont val="宋体"/>
        <charset val="134"/>
      </rPr>
      <t>计量单位</t>
    </r>
  </si>
  <si>
    <r>
      <rPr>
        <sz val="10"/>
        <rFont val="宋体"/>
        <charset val="134"/>
      </rPr>
      <t>基准日不含增值税销售单价</t>
    </r>
  </si>
  <si>
    <r>
      <rPr>
        <sz val="10"/>
        <rFont val="宋体"/>
        <charset val="134"/>
      </rPr>
      <t>销售状态
畅销</t>
    </r>
    <r>
      <rPr>
        <sz val="10"/>
        <rFont val="Times New Roman"/>
        <charset val="134"/>
      </rPr>
      <t>/</t>
    </r>
    <r>
      <rPr>
        <sz val="10"/>
        <rFont val="宋体"/>
        <charset val="134"/>
      </rPr>
      <t>正常</t>
    </r>
    <r>
      <rPr>
        <sz val="10"/>
        <rFont val="Times New Roman"/>
        <charset val="134"/>
      </rPr>
      <t>/</t>
    </r>
    <r>
      <rPr>
        <sz val="10"/>
        <rFont val="宋体"/>
        <charset val="134"/>
      </rPr>
      <t>滞销</t>
    </r>
  </si>
  <si>
    <r>
      <rPr>
        <sz val="10"/>
        <rFont val="宋体"/>
        <charset val="134"/>
      </rPr>
      <t>账面价值</t>
    </r>
  </si>
  <si>
    <r>
      <rPr>
        <sz val="10"/>
        <rFont val="宋体"/>
        <charset val="134"/>
      </rPr>
      <t>计提减值准备金额</t>
    </r>
  </si>
  <si>
    <r>
      <rPr>
        <sz val="10"/>
        <rFont val="宋体"/>
        <charset val="134"/>
      </rPr>
      <t>评估价值</t>
    </r>
  </si>
  <si>
    <r>
      <rPr>
        <sz val="10"/>
        <rFont val="宋体"/>
        <charset val="134"/>
      </rPr>
      <t>增值率</t>
    </r>
    <r>
      <rPr>
        <sz val="10"/>
        <rFont val="Times New Roman"/>
        <charset val="134"/>
      </rPr>
      <t>%</t>
    </r>
  </si>
  <si>
    <r>
      <rPr>
        <sz val="10"/>
        <rFont val="宋体"/>
        <charset val="134"/>
      </rPr>
      <t>备注</t>
    </r>
  </si>
  <si>
    <r>
      <rPr>
        <sz val="10"/>
        <rFont val="宋体"/>
        <charset val="134"/>
      </rPr>
      <t>数量</t>
    </r>
  </si>
  <si>
    <r>
      <rPr>
        <sz val="10"/>
        <rFont val="宋体"/>
        <charset val="134"/>
      </rPr>
      <t>单价</t>
    </r>
  </si>
  <si>
    <r>
      <rPr>
        <sz val="10"/>
        <rFont val="宋体"/>
        <charset val="134"/>
      </rPr>
      <t>金额</t>
    </r>
  </si>
  <si>
    <r>
      <rPr>
        <sz val="10"/>
        <rFont val="宋体"/>
        <charset val="134"/>
      </rPr>
      <t>实际数量</t>
    </r>
  </si>
  <si>
    <r>
      <rPr>
        <sz val="10"/>
        <rFont val="宋体"/>
        <charset val="134"/>
      </rPr>
      <t>评估单价</t>
    </r>
  </si>
  <si>
    <r>
      <rPr>
        <sz val="10"/>
        <rFont val="宋体"/>
        <charset val="134"/>
      </rPr>
      <t>唯一标识列</t>
    </r>
  </si>
  <si>
    <t>Z1</t>
  </si>
  <si>
    <t>Z2</t>
  </si>
  <si>
    <t>Z3</t>
  </si>
  <si>
    <t>Z4</t>
  </si>
  <si>
    <t>Z5</t>
  </si>
  <si>
    <t>Z6</t>
  </si>
  <si>
    <t>Z7</t>
  </si>
  <si>
    <t>Z8</t>
  </si>
  <si>
    <t>Z9</t>
  </si>
  <si>
    <t>Z10</t>
  </si>
  <si>
    <t>Z11</t>
  </si>
  <si>
    <t>Z12</t>
  </si>
  <si>
    <t>Z13</t>
  </si>
  <si>
    <t>Z14</t>
  </si>
  <si>
    <t>Z15</t>
  </si>
  <si>
    <t>Z16</t>
  </si>
  <si>
    <t>Z17</t>
  </si>
  <si>
    <t>Z18</t>
  </si>
  <si>
    <t>消耗性生物资产合计</t>
  </si>
  <si>
    <t>减：消耗性生物资产跌价准备</t>
  </si>
  <si>
    <t>消耗性生物资产净额</t>
  </si>
  <si>
    <r>
      <rPr>
        <sz val="10"/>
        <rFont val="宋体"/>
        <charset val="134"/>
      </rPr>
      <t>打印边界</t>
    </r>
  </si>
  <si>
    <t>存货——工程施工评估明细表</t>
  </si>
  <si>
    <r>
      <rPr>
        <sz val="10"/>
        <rFont val="Times New Roman"/>
        <charset val="134"/>
      </rPr>
      <t>表</t>
    </r>
    <r>
      <rPr>
        <sz val="10"/>
        <rFont val="Times New Roman"/>
        <charset val="134"/>
      </rPr>
      <t>3-9-12</t>
    </r>
  </si>
  <si>
    <t>合同金额</t>
  </si>
  <si>
    <r>
      <rPr>
        <sz val="10"/>
        <rFont val="宋体"/>
        <charset val="134"/>
      </rPr>
      <t>开工时间</t>
    </r>
  </si>
  <si>
    <r>
      <rPr>
        <sz val="10"/>
        <rFont val="宋体"/>
        <charset val="134"/>
      </rPr>
      <t>预计完工时间</t>
    </r>
  </si>
  <si>
    <r>
      <rPr>
        <sz val="10"/>
        <rFont val="宋体"/>
        <charset val="134"/>
      </rPr>
      <t>基准日完工程度</t>
    </r>
    <r>
      <rPr>
        <sz val="10"/>
        <rFont val="Times New Roman"/>
        <charset val="134"/>
      </rPr>
      <t>%</t>
    </r>
  </si>
  <si>
    <t>预计</t>
  </si>
  <si>
    <t>已结转</t>
  </si>
  <si>
    <t>总成本</t>
  </si>
  <si>
    <t>收入</t>
  </si>
  <si>
    <t>材料费</t>
  </si>
  <si>
    <r>
      <rPr>
        <sz val="10"/>
        <rFont val="宋体"/>
        <charset val="134"/>
      </rPr>
      <t>人工费</t>
    </r>
  </si>
  <si>
    <r>
      <rPr>
        <sz val="10"/>
        <rFont val="宋体"/>
        <charset val="134"/>
      </rPr>
      <t>机械使用费</t>
    </r>
  </si>
  <si>
    <t>QHSE费用</t>
  </si>
  <si>
    <t>运输费</t>
  </si>
  <si>
    <t>安装费</t>
  </si>
  <si>
    <r>
      <rPr>
        <sz val="10"/>
        <rFont val="宋体"/>
        <charset val="134"/>
      </rPr>
      <t>分包费</t>
    </r>
  </si>
  <si>
    <t>税金</t>
  </si>
  <si>
    <r>
      <rPr>
        <sz val="10"/>
        <rFont val="宋体"/>
        <charset val="134"/>
      </rPr>
      <t>制造费用</t>
    </r>
  </si>
  <si>
    <t>其他费用</t>
  </si>
  <si>
    <t>合同成本</t>
  </si>
  <si>
    <t>合同毛利</t>
  </si>
  <si>
    <t>工程结算</t>
  </si>
  <si>
    <t>AA1</t>
  </si>
  <si>
    <t>AA2</t>
  </si>
  <si>
    <t>AA3</t>
  </si>
  <si>
    <t>AA4</t>
  </si>
  <si>
    <t>AA5</t>
  </si>
  <si>
    <t>AA6</t>
  </si>
  <si>
    <t>AA7</t>
  </si>
  <si>
    <t>AA8</t>
  </si>
  <si>
    <t>AA9</t>
  </si>
  <si>
    <t>AA10</t>
  </si>
  <si>
    <t>AA11</t>
  </si>
  <si>
    <t>AA12</t>
  </si>
  <si>
    <t>AA13</t>
  </si>
  <si>
    <t>AA14</t>
  </si>
  <si>
    <t>AA15</t>
  </si>
  <si>
    <t>AA16</t>
  </si>
  <si>
    <t>AA17</t>
  </si>
  <si>
    <t>合            计</t>
  </si>
  <si>
    <t>合同资产评估明细表</t>
  </si>
  <si>
    <t>表3-10</t>
  </si>
  <si>
    <t>履约义务</t>
  </si>
  <si>
    <t>AB1</t>
  </si>
  <si>
    <t>AB2</t>
  </si>
  <si>
    <t>AB3</t>
  </si>
  <si>
    <t>AB4</t>
  </si>
  <si>
    <t>AB5</t>
  </si>
  <si>
    <t>AB6</t>
  </si>
  <si>
    <t>AB7</t>
  </si>
  <si>
    <t>AB8</t>
  </si>
  <si>
    <t>AB9</t>
  </si>
  <si>
    <t>AB10</t>
  </si>
  <si>
    <t>AB11</t>
  </si>
  <si>
    <t>AB12</t>
  </si>
  <si>
    <t>AB13</t>
  </si>
  <si>
    <t>AB14</t>
  </si>
  <si>
    <t>AB15</t>
  </si>
  <si>
    <t>AB16</t>
  </si>
  <si>
    <t>合同资产合计</t>
  </si>
  <si>
    <t>持有待售资产评估明细表</t>
  </si>
  <si>
    <t>表3-11</t>
  </si>
  <si>
    <t>资产类别</t>
  </si>
  <si>
    <t>资产名称</t>
  </si>
  <si>
    <t>预计处置费用</t>
  </si>
  <si>
    <t>预计处置时间</t>
  </si>
  <si>
    <t>协议/合同索引号</t>
  </si>
  <si>
    <t>AC1</t>
  </si>
  <si>
    <t>AC2</t>
  </si>
  <si>
    <t>AC3</t>
  </si>
  <si>
    <t>AC4</t>
  </si>
  <si>
    <t>AC5</t>
  </si>
  <si>
    <t>AC6</t>
  </si>
  <si>
    <t>AC7</t>
  </si>
  <si>
    <t>AC8</t>
  </si>
  <si>
    <t>AC9</t>
  </si>
  <si>
    <t>AC10</t>
  </si>
  <si>
    <t>AC11</t>
  </si>
  <si>
    <t>AC12</t>
  </si>
  <si>
    <t>AC13</t>
  </si>
  <si>
    <t>AC14</t>
  </si>
  <si>
    <t>AC15</t>
  </si>
  <si>
    <t>AC16</t>
  </si>
  <si>
    <t>AC17</t>
  </si>
  <si>
    <t>AC18</t>
  </si>
  <si>
    <t>AC19</t>
  </si>
  <si>
    <t>AC20</t>
  </si>
  <si>
    <t>一年到期非流动资产评估明细表</t>
  </si>
  <si>
    <t>表3-12</t>
  </si>
  <si>
    <t>项目及内容</t>
  </si>
  <si>
    <t>结算内容</t>
  </si>
  <si>
    <t>AD1</t>
  </si>
  <si>
    <t>AD2</t>
  </si>
  <si>
    <t>AD3</t>
  </si>
  <si>
    <t>AD4</t>
  </si>
  <si>
    <t>AD5</t>
  </si>
  <si>
    <t>AD6</t>
  </si>
  <si>
    <t>AD7</t>
  </si>
  <si>
    <t>AD8</t>
  </si>
  <si>
    <t>AD9</t>
  </si>
  <si>
    <t>AD10</t>
  </si>
  <si>
    <t>AD11</t>
  </si>
  <si>
    <t>AD12</t>
  </si>
  <si>
    <t>AD13</t>
  </si>
  <si>
    <t>AD14</t>
  </si>
  <si>
    <t>AD15</t>
  </si>
  <si>
    <t>AD16</t>
  </si>
  <si>
    <t>AD17</t>
  </si>
  <si>
    <t>AD18</t>
  </si>
  <si>
    <t>AD19</t>
  </si>
  <si>
    <t>AD20</t>
  </si>
  <si>
    <t>其他流动资产评估明细表</t>
  </si>
  <si>
    <t>表3-13</t>
  </si>
  <si>
    <t>AE1</t>
  </si>
  <si>
    <t>AE2</t>
  </si>
  <si>
    <t>AE3</t>
  </si>
  <si>
    <t>AE4</t>
  </si>
  <si>
    <t>AE5</t>
  </si>
  <si>
    <t>AE6</t>
  </si>
  <si>
    <t>AE7</t>
  </si>
  <si>
    <t>AE8</t>
  </si>
  <si>
    <t>AE9</t>
  </si>
  <si>
    <t>AE10</t>
  </si>
  <si>
    <t>AE11</t>
  </si>
  <si>
    <t>AE12</t>
  </si>
  <si>
    <t>AE13</t>
  </si>
  <si>
    <t>AE14</t>
  </si>
  <si>
    <t>AE15</t>
  </si>
  <si>
    <t>AE16</t>
  </si>
  <si>
    <t>AE17</t>
  </si>
  <si>
    <t>AE18</t>
  </si>
  <si>
    <t>AE19</t>
  </si>
  <si>
    <t>AE20</t>
  </si>
  <si>
    <t>AE21</t>
  </si>
  <si>
    <t>非流动资产评估汇总表</t>
  </si>
  <si>
    <t>表4</t>
  </si>
  <si>
    <t>4-1</t>
  </si>
  <si>
    <t>4-2</t>
  </si>
  <si>
    <t>4-3</t>
  </si>
  <si>
    <t>4-4</t>
  </si>
  <si>
    <t>4-5</t>
  </si>
  <si>
    <t>4-6</t>
  </si>
  <si>
    <t>4-7</t>
  </si>
  <si>
    <t>4-8</t>
  </si>
  <si>
    <t>4-9</t>
  </si>
  <si>
    <t>4-10</t>
  </si>
  <si>
    <t>4-11</t>
  </si>
  <si>
    <t>4-12</t>
  </si>
  <si>
    <t>4-13</t>
  </si>
  <si>
    <t>其中：土地使用权</t>
  </si>
  <si>
    <t>4-14</t>
  </si>
  <si>
    <t>4-15</t>
  </si>
  <si>
    <t>4-16</t>
  </si>
  <si>
    <t>4-17</t>
  </si>
  <si>
    <t>4-18</t>
  </si>
  <si>
    <t>债权投资评估明细表</t>
  </si>
  <si>
    <t xml:space="preserve"> 表4-1</t>
  </si>
  <si>
    <r>
      <rPr>
        <sz val="10"/>
        <rFont val="宋体"/>
        <charset val="134"/>
      </rPr>
      <t>债务人名称</t>
    </r>
  </si>
  <si>
    <r>
      <rPr>
        <sz val="10"/>
        <rFont val="宋体"/>
        <charset val="134"/>
      </rPr>
      <t>取得日期</t>
    </r>
  </si>
  <si>
    <r>
      <rPr>
        <sz val="10"/>
        <rFont val="宋体"/>
        <charset val="134"/>
      </rPr>
      <t>利率</t>
    </r>
    <r>
      <rPr>
        <sz val="10"/>
        <rFont val="Times New Roman"/>
        <charset val="134"/>
      </rPr>
      <t>%</t>
    </r>
  </si>
  <si>
    <r>
      <rPr>
        <sz val="10"/>
        <rFont val="宋体"/>
        <charset val="134"/>
      </rPr>
      <t>本金</t>
    </r>
  </si>
  <si>
    <t>AF1</t>
  </si>
  <si>
    <t>AF2</t>
  </si>
  <si>
    <t>AF3</t>
  </si>
  <si>
    <t>AF4</t>
  </si>
  <si>
    <t>AF5</t>
  </si>
  <si>
    <t>AF6</t>
  </si>
  <si>
    <t>AF7</t>
  </si>
  <si>
    <t>AF8</t>
  </si>
  <si>
    <t>AF9</t>
  </si>
  <si>
    <t>AF10</t>
  </si>
  <si>
    <t>AF11</t>
  </si>
  <si>
    <t>AF12</t>
  </si>
  <si>
    <t>AF13</t>
  </si>
  <si>
    <t>AF14</t>
  </si>
  <si>
    <t>AF15</t>
  </si>
  <si>
    <t>AF16</t>
  </si>
  <si>
    <t>AF17</t>
  </si>
  <si>
    <r>
      <rPr>
        <sz val="10"/>
        <color indexed="8"/>
        <rFont val="宋体"/>
        <charset val="134"/>
      </rPr>
      <t>债权投资合计</t>
    </r>
  </si>
  <si>
    <r>
      <rPr>
        <sz val="10"/>
        <color indexed="8"/>
        <rFont val="宋体"/>
        <charset val="134"/>
      </rPr>
      <t>减：债权投资减值准备</t>
    </r>
  </si>
  <si>
    <r>
      <rPr>
        <sz val="10"/>
        <rFont val="宋体"/>
        <charset val="134"/>
      </rPr>
      <t>债权投资净额</t>
    </r>
  </si>
  <si>
    <t>其他债权投资评估明细表</t>
  </si>
  <si>
    <r>
      <rPr>
        <sz val="10"/>
        <rFont val="Times New Roman"/>
        <charset val="134"/>
      </rPr>
      <t>表</t>
    </r>
    <r>
      <rPr>
        <sz val="10"/>
        <rFont val="Times New Roman"/>
        <charset val="134"/>
      </rPr>
      <t>4-2</t>
    </r>
  </si>
  <si>
    <t>债务人名称</t>
  </si>
  <si>
    <t>取得日期</t>
  </si>
  <si>
    <t>利率%</t>
  </si>
  <si>
    <t>本金</t>
  </si>
  <si>
    <t>AG1</t>
  </si>
  <si>
    <t>AG2</t>
  </si>
  <si>
    <t>AG3</t>
  </si>
  <si>
    <t>AG4</t>
  </si>
  <si>
    <t>AG5</t>
  </si>
  <si>
    <t>AG6</t>
  </si>
  <si>
    <t>AG7</t>
  </si>
  <si>
    <t>AG8</t>
  </si>
  <si>
    <t>AG9</t>
  </si>
  <si>
    <t>AG10</t>
  </si>
  <si>
    <t>AG11</t>
  </si>
  <si>
    <t>AG12</t>
  </si>
  <si>
    <t>AG13</t>
  </si>
  <si>
    <t>AG14</t>
  </si>
  <si>
    <t>AG15</t>
  </si>
  <si>
    <t>AG16</t>
  </si>
  <si>
    <t>AG17</t>
  </si>
  <si>
    <t>AG18</t>
  </si>
  <si>
    <t>AG19</t>
  </si>
  <si>
    <t>AG20</t>
  </si>
  <si>
    <t>表4-3</t>
  </si>
  <si>
    <t>AH1</t>
  </si>
  <si>
    <t>AH2</t>
  </si>
  <si>
    <t>AH3</t>
  </si>
  <si>
    <t>AH4</t>
  </si>
  <si>
    <t>AH5</t>
  </si>
  <si>
    <t>AH6</t>
  </si>
  <si>
    <t>AH7</t>
  </si>
  <si>
    <t>AH8</t>
  </si>
  <si>
    <t>AH9</t>
  </si>
  <si>
    <t>AH10</t>
  </si>
  <si>
    <t>AH11</t>
  </si>
  <si>
    <t>AH12</t>
  </si>
  <si>
    <t>AH13</t>
  </si>
  <si>
    <t>AH14</t>
  </si>
  <si>
    <t>AH15</t>
  </si>
  <si>
    <t>AH16</t>
  </si>
  <si>
    <t>AH17</t>
  </si>
  <si>
    <t>长期应收款合计</t>
  </si>
  <si>
    <t>减：长期应收款坏账准备</t>
  </si>
  <si>
    <t>长期应收款净额</t>
  </si>
  <si>
    <t>表4-4</t>
  </si>
  <si>
    <r>
      <rPr>
        <sz val="10"/>
        <rFont val="宋体"/>
        <charset val="134"/>
      </rPr>
      <t>持股比例</t>
    </r>
    <r>
      <rPr>
        <sz val="10"/>
        <rFont val="Times New Roman"/>
        <charset val="134"/>
      </rPr>
      <t>%</t>
    </r>
  </si>
  <si>
    <t>是否控股</t>
  </si>
  <si>
    <t>核算方法</t>
  </si>
  <si>
    <t>投资成本</t>
  </si>
  <si>
    <r>
      <rPr>
        <sz val="10"/>
        <rFont val="Times New Roman"/>
        <charset val="134"/>
      </rPr>
      <t>被投资单位</t>
    </r>
    <r>
      <rPr>
        <sz val="10"/>
        <rFont val="Times New Roman"/>
        <charset val="134"/>
      </rPr>
      <t>100%</t>
    </r>
    <r>
      <rPr>
        <sz val="10"/>
        <rFont val="Times New Roman"/>
        <charset val="134"/>
      </rPr>
      <t>股权评估结果</t>
    </r>
  </si>
  <si>
    <r>
      <rPr>
        <sz val="10"/>
        <rFont val="宋体"/>
        <charset val="134"/>
      </rPr>
      <t>打开评估（</t>
    </r>
    <r>
      <rPr>
        <sz val="10"/>
        <rFont val="Times New Roman"/>
        <charset val="134"/>
      </rPr>
      <t>Y/N)</t>
    </r>
  </si>
  <si>
    <r>
      <rPr>
        <sz val="10"/>
        <rFont val="宋体"/>
        <charset val="134"/>
      </rPr>
      <t>公司代码</t>
    </r>
  </si>
  <si>
    <t>长期股权投资合计</t>
  </si>
  <si>
    <t>表4-5</t>
  </si>
  <si>
    <r>
      <rPr>
        <sz val="10"/>
        <rFont val="宋体"/>
        <charset val="134"/>
      </rPr>
      <t>权益工具名称</t>
    </r>
  </si>
  <si>
    <r>
      <rPr>
        <sz val="10"/>
        <rFont val="宋体"/>
        <charset val="134"/>
      </rPr>
      <t>权益工具种类</t>
    </r>
  </si>
  <si>
    <r>
      <rPr>
        <sz val="10"/>
        <rFont val="宋体"/>
        <charset val="134"/>
      </rPr>
      <t>票面利率</t>
    </r>
    <r>
      <rPr>
        <sz val="10"/>
        <rFont val="Times New Roman"/>
        <charset val="134"/>
      </rPr>
      <t>%</t>
    </r>
  </si>
  <si>
    <t>基准日市价</t>
  </si>
  <si>
    <r>
      <rPr>
        <sz val="10"/>
        <rFont val="宋体"/>
        <charset val="134"/>
      </rPr>
      <t>投资成本</t>
    </r>
  </si>
  <si>
    <t>AJ1</t>
  </si>
  <si>
    <t>AJ2</t>
  </si>
  <si>
    <t>AJ3</t>
  </si>
  <si>
    <t>AJ4</t>
  </si>
  <si>
    <t>AJ5</t>
  </si>
  <si>
    <t>AJ6</t>
  </si>
  <si>
    <t>AJ7</t>
  </si>
  <si>
    <t>AJ8</t>
  </si>
  <si>
    <t>AJ9</t>
  </si>
  <si>
    <t>AJ10</t>
  </si>
  <si>
    <t>AJ11</t>
  </si>
  <si>
    <t>AJ12</t>
  </si>
  <si>
    <t>AJ13</t>
  </si>
  <si>
    <t>AJ14</t>
  </si>
  <si>
    <t>AJ15</t>
  </si>
  <si>
    <t>AJ16</t>
  </si>
  <si>
    <t>AJ17</t>
  </si>
  <si>
    <r>
      <rPr>
        <sz val="10"/>
        <color indexed="8"/>
        <rFont val="宋体"/>
        <charset val="134"/>
      </rPr>
      <t>其他权益工具投资合</t>
    </r>
    <r>
      <rPr>
        <sz val="10"/>
        <color indexed="8"/>
        <rFont val="Times New Roman"/>
        <charset val="134"/>
      </rPr>
      <t xml:space="preserve"> </t>
    </r>
    <r>
      <rPr>
        <sz val="10"/>
        <color indexed="8"/>
        <rFont val="宋体"/>
        <charset val="134"/>
      </rPr>
      <t>计</t>
    </r>
  </si>
  <si>
    <t>表4-6</t>
  </si>
  <si>
    <r>
      <rPr>
        <sz val="10"/>
        <rFont val="宋体"/>
        <charset val="134"/>
      </rPr>
      <t>金融资产名称</t>
    </r>
  </si>
  <si>
    <r>
      <rPr>
        <sz val="10"/>
        <rFont val="宋体"/>
        <charset val="134"/>
      </rPr>
      <t>金融资产种类</t>
    </r>
  </si>
  <si>
    <r>
      <rPr>
        <sz val="10"/>
        <rFont val="宋体"/>
        <charset val="134"/>
      </rPr>
      <t>取得成本</t>
    </r>
  </si>
  <si>
    <t>AK1</t>
  </si>
  <si>
    <t>AK2</t>
  </si>
  <si>
    <t>AK3</t>
  </si>
  <si>
    <t>AK4</t>
  </si>
  <si>
    <t>AK5</t>
  </si>
  <si>
    <t>AK6</t>
  </si>
  <si>
    <t>AK7</t>
  </si>
  <si>
    <t>AK8</t>
  </si>
  <si>
    <t>AK9</t>
  </si>
  <si>
    <t>AK10</t>
  </si>
  <si>
    <t>AK11</t>
  </si>
  <si>
    <t>AK12</t>
  </si>
  <si>
    <t>AK13</t>
  </si>
  <si>
    <t>AK14</t>
  </si>
  <si>
    <t>AK15</t>
  </si>
  <si>
    <t>AK16</t>
  </si>
  <si>
    <t>AK17</t>
  </si>
  <si>
    <r>
      <rPr>
        <sz val="10"/>
        <color indexed="8"/>
        <rFont val="宋体"/>
        <charset val="134"/>
      </rPr>
      <t>其他非流动金融资产合</t>
    </r>
    <r>
      <rPr>
        <sz val="10"/>
        <color indexed="8"/>
        <rFont val="Times New Roman"/>
        <charset val="134"/>
      </rPr>
      <t xml:space="preserve"> </t>
    </r>
    <r>
      <rPr>
        <sz val="10"/>
        <color indexed="8"/>
        <rFont val="宋体"/>
        <charset val="134"/>
      </rPr>
      <t>计</t>
    </r>
  </si>
  <si>
    <t>投资性房地产汇总表</t>
  </si>
  <si>
    <t>表4-7</t>
  </si>
  <si>
    <t>4-7-1</t>
  </si>
  <si>
    <t>4-7-2</t>
  </si>
  <si>
    <t>4-7-3</t>
  </si>
  <si>
    <t>4-7-4</t>
  </si>
  <si>
    <t>投资性地产（公允计量）</t>
  </si>
  <si>
    <t>投资性房地产合计</t>
  </si>
  <si>
    <t>减：投资性房地产减值准备</t>
  </si>
  <si>
    <t>投资性房地产净额</t>
  </si>
  <si>
    <t>表4-7-1</t>
  </si>
  <si>
    <r>
      <rPr>
        <sz val="10"/>
        <rFont val="宋体"/>
        <charset val="134"/>
      </rPr>
      <t>房屋对应宗地信息</t>
    </r>
  </si>
  <si>
    <r>
      <rPr>
        <sz val="10"/>
        <rFont val="宋体"/>
        <charset val="134"/>
      </rPr>
      <t>房产证号</t>
    </r>
  </si>
  <si>
    <r>
      <rPr>
        <sz val="10"/>
        <rFont val="宋体"/>
        <charset val="134"/>
      </rPr>
      <t>房产证载权利人</t>
    </r>
  </si>
  <si>
    <r>
      <rPr>
        <sz val="10"/>
        <rFont val="宋体"/>
        <charset val="134"/>
      </rPr>
      <t>房屋名称</t>
    </r>
  </si>
  <si>
    <r>
      <rPr>
        <sz val="10"/>
        <rFont val="宋体"/>
        <charset val="134"/>
      </rPr>
      <t>来源（外购、自建、自用转入、存货转入等）</t>
    </r>
  </si>
  <si>
    <r>
      <rPr>
        <sz val="10"/>
        <rFont val="宋体"/>
        <charset val="134"/>
      </rPr>
      <t>房产用途</t>
    </r>
  </si>
  <si>
    <r>
      <rPr>
        <sz val="10"/>
        <rFont val="宋体"/>
        <charset val="134"/>
      </rPr>
      <t>结构</t>
    </r>
  </si>
  <si>
    <r>
      <rPr>
        <sz val="10"/>
        <rFont val="宋体"/>
        <charset val="134"/>
      </rPr>
      <t>建成
年月</t>
    </r>
  </si>
  <si>
    <r>
      <rPr>
        <sz val="10"/>
        <rFont val="宋体"/>
        <charset val="134"/>
      </rPr>
      <t>建筑面积
（㎡）</t>
    </r>
  </si>
  <si>
    <r>
      <rPr>
        <sz val="10"/>
        <rFont val="宋体"/>
        <charset val="134"/>
      </rPr>
      <t xml:space="preserve">成本单价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</si>
  <si>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 xml:space="preserve">评估单价
</t>
    </r>
    <r>
      <rPr>
        <sz val="10"/>
        <rFont val="Times New Roman"/>
        <charset val="134"/>
      </rPr>
      <t>(</t>
    </r>
    <r>
      <rPr>
        <sz val="10"/>
        <rFont val="宋体"/>
        <charset val="134"/>
      </rPr>
      <t>元</t>
    </r>
    <r>
      <rPr>
        <sz val="10"/>
        <rFont val="Times New Roman"/>
        <charset val="134"/>
      </rPr>
      <t>/</t>
    </r>
    <r>
      <rPr>
        <sz val="10"/>
        <rFont val="宋体"/>
        <charset val="134"/>
      </rPr>
      <t>㎡</t>
    </r>
    <r>
      <rPr>
        <sz val="10"/>
        <rFont val="Times New Roman"/>
        <charset val="134"/>
      </rPr>
      <t>)</t>
    </r>
  </si>
  <si>
    <r>
      <rPr>
        <sz val="10"/>
        <rFont val="宋体"/>
        <charset val="134"/>
      </rPr>
      <t>对应土地证号</t>
    </r>
  </si>
  <si>
    <r>
      <rPr>
        <sz val="10"/>
        <rFont val="宋体"/>
        <charset val="134"/>
      </rPr>
      <t>对应宗地名称</t>
    </r>
  </si>
  <si>
    <r>
      <rPr>
        <sz val="10"/>
        <rFont val="宋体"/>
        <charset val="134"/>
      </rPr>
      <t>宗地开发程度</t>
    </r>
  </si>
  <si>
    <r>
      <rPr>
        <sz val="10"/>
        <rFont val="宋体"/>
        <charset val="134"/>
      </rPr>
      <t>宗地位置</t>
    </r>
  </si>
  <si>
    <r>
      <rPr>
        <sz val="10"/>
        <rFont val="宋体"/>
        <charset val="134"/>
      </rPr>
      <t>宗地用途</t>
    </r>
  </si>
  <si>
    <r>
      <rPr>
        <sz val="10"/>
        <rFont val="宋体"/>
        <charset val="134"/>
      </rPr>
      <t>用地性质</t>
    </r>
  </si>
  <si>
    <r>
      <rPr>
        <sz val="10"/>
        <rFont val="宋体"/>
        <charset val="134"/>
      </rPr>
      <t>原值</t>
    </r>
  </si>
  <si>
    <r>
      <rPr>
        <sz val="10"/>
        <rFont val="宋体"/>
        <charset val="134"/>
      </rPr>
      <t>净值</t>
    </r>
  </si>
  <si>
    <r>
      <rPr>
        <sz val="10"/>
        <rFont val="宋体"/>
        <charset val="134"/>
      </rPr>
      <t>成新率</t>
    </r>
    <r>
      <rPr>
        <sz val="10"/>
        <rFont val="Times New Roman"/>
        <charset val="134"/>
      </rPr>
      <t>%</t>
    </r>
  </si>
  <si>
    <t>AM1</t>
  </si>
  <si>
    <t>AM2</t>
  </si>
  <si>
    <t>AM3</t>
  </si>
  <si>
    <t>AM4</t>
  </si>
  <si>
    <t>AM5</t>
  </si>
  <si>
    <t>AM6</t>
  </si>
  <si>
    <t>AM7</t>
  </si>
  <si>
    <t>AM8</t>
  </si>
  <si>
    <t>AM9</t>
  </si>
  <si>
    <t>AM10</t>
  </si>
  <si>
    <t>AM11</t>
  </si>
  <si>
    <t>AM12</t>
  </si>
  <si>
    <t>AM13</t>
  </si>
  <si>
    <t>AM14</t>
  </si>
  <si>
    <t>AM15</t>
  </si>
  <si>
    <t>AM16</t>
  </si>
  <si>
    <t>AM17</t>
  </si>
  <si>
    <t>投资性房地产－房屋合计</t>
  </si>
  <si>
    <t>投资性房地产－房屋净额</t>
  </si>
  <si>
    <t>投资性房地产——房屋评估明细表（采用公允价值模式计量）</t>
  </si>
  <si>
    <t>表4-7-2</t>
  </si>
  <si>
    <r>
      <rPr>
        <sz val="10"/>
        <rFont val="宋体"/>
        <charset val="134"/>
      </rPr>
      <t>原始入账价值</t>
    </r>
    <r>
      <rPr>
        <sz val="10"/>
        <rFont val="Times New Roman"/>
        <charset val="134"/>
      </rPr>
      <t xml:space="preserve"> 
</t>
    </r>
    <r>
      <rPr>
        <sz val="10"/>
        <rFont val="宋体"/>
        <charset val="134"/>
      </rPr>
      <t>（转入日公允价值）</t>
    </r>
  </si>
  <si>
    <t>AN1</t>
  </si>
  <si>
    <t>AN2</t>
  </si>
  <si>
    <t>AN3</t>
  </si>
  <si>
    <t>AN4</t>
  </si>
  <si>
    <t>AN5</t>
  </si>
  <si>
    <t>AN6</t>
  </si>
  <si>
    <t>AN7</t>
  </si>
  <si>
    <t>AN8</t>
  </si>
  <si>
    <t>AN9</t>
  </si>
  <si>
    <t>AN10</t>
  </si>
  <si>
    <t>AN11</t>
  </si>
  <si>
    <t>AN12</t>
  </si>
  <si>
    <t>AN13</t>
  </si>
  <si>
    <t>AN14</t>
  </si>
  <si>
    <t>AN15</t>
  </si>
  <si>
    <t>AN16</t>
  </si>
  <si>
    <t>AN17</t>
  </si>
  <si>
    <t>AN18</t>
  </si>
  <si>
    <t>AN19</t>
  </si>
  <si>
    <t>表4-7-3</t>
  </si>
  <si>
    <t>土地权证编号</t>
  </si>
  <si>
    <t>宗地名称</t>
  </si>
  <si>
    <t>来源（外购、自建、自用转入、存货转入等）</t>
  </si>
  <si>
    <t>是否空地</t>
  </si>
  <si>
    <t>土地位置</t>
  </si>
  <si>
    <t>用地性质</t>
  </si>
  <si>
    <t>准用年限</t>
  </si>
  <si>
    <t>开发程度</t>
  </si>
  <si>
    <r>
      <rPr>
        <sz val="10"/>
        <rFont val="宋体"/>
        <charset val="134"/>
      </rPr>
      <t>面积</t>
    </r>
    <r>
      <rPr>
        <sz val="10"/>
        <rFont val="Times New Roman"/>
        <charset val="134"/>
      </rPr>
      <t>(</t>
    </r>
    <r>
      <rPr>
        <sz val="10"/>
        <rFont val="宋体"/>
        <charset val="134"/>
      </rPr>
      <t>㎡</t>
    </r>
    <r>
      <rPr>
        <sz val="10"/>
        <rFont val="Times New Roman"/>
        <charset val="134"/>
      </rPr>
      <t>)</t>
    </r>
  </si>
  <si>
    <t>AP1</t>
  </si>
  <si>
    <t>AP2</t>
  </si>
  <si>
    <t>AP3</t>
  </si>
  <si>
    <t>AP4</t>
  </si>
  <si>
    <t>AP5</t>
  </si>
  <si>
    <t>AP6</t>
  </si>
  <si>
    <t>AP7</t>
  </si>
  <si>
    <t>AP8</t>
  </si>
  <si>
    <t>AP9</t>
  </si>
  <si>
    <t>AP10</t>
  </si>
  <si>
    <t>AP11</t>
  </si>
  <si>
    <t>AP12</t>
  </si>
  <si>
    <t>AP13</t>
  </si>
  <si>
    <t>AP14</t>
  </si>
  <si>
    <t>AP15</t>
  </si>
  <si>
    <t>AP16</t>
  </si>
  <si>
    <t>AP17</t>
  </si>
  <si>
    <t>AP18</t>
  </si>
  <si>
    <t>AP19</t>
  </si>
  <si>
    <t>AP20</t>
  </si>
  <si>
    <t>AP21</t>
  </si>
  <si>
    <t>AP22</t>
  </si>
  <si>
    <t>AP23</t>
  </si>
  <si>
    <t>投资性地产合计</t>
  </si>
  <si>
    <t>投资性地产净额</t>
  </si>
  <si>
    <t>投资性房地产——土地使用权评估明细表（采用公允价值模式计量）</t>
  </si>
  <si>
    <t>表4-7-4</t>
  </si>
  <si>
    <r>
      <rPr>
        <sz val="10"/>
        <rFont val="宋体"/>
        <charset val="134"/>
      </rPr>
      <t xml:space="preserve">面积
</t>
    </r>
    <r>
      <rPr>
        <sz val="10"/>
        <rFont val="Times New Roman"/>
        <charset val="134"/>
      </rPr>
      <t>(</t>
    </r>
    <r>
      <rPr>
        <sz val="10"/>
        <rFont val="宋体"/>
        <charset val="134"/>
      </rPr>
      <t>㎡</t>
    </r>
    <r>
      <rPr>
        <sz val="10"/>
        <rFont val="Times New Roman"/>
        <charset val="134"/>
      </rPr>
      <t>)</t>
    </r>
  </si>
  <si>
    <r>
      <rPr>
        <sz val="10"/>
        <rFont val="宋体"/>
        <charset val="134"/>
      </rPr>
      <t>原始入账价值
（转入日公允价值）</t>
    </r>
  </si>
  <si>
    <t>AQ1</t>
  </si>
  <si>
    <t>AQ2</t>
  </si>
  <si>
    <t>AQ3</t>
  </si>
  <si>
    <t>AQ4</t>
  </si>
  <si>
    <t>AQ5</t>
  </si>
  <si>
    <t>AQ6</t>
  </si>
  <si>
    <t>AQ7</t>
  </si>
  <si>
    <t>AQ8</t>
  </si>
  <si>
    <t>AQ9</t>
  </si>
  <si>
    <t>AQ10</t>
  </si>
  <si>
    <t>AQ11</t>
  </si>
  <si>
    <t>AQ12</t>
  </si>
  <si>
    <t>AQ13</t>
  </si>
  <si>
    <t>AQ14</t>
  </si>
  <si>
    <t>AQ15</t>
  </si>
  <si>
    <t>AQ16</t>
  </si>
  <si>
    <t>AQ17</t>
  </si>
  <si>
    <t>AQ18</t>
  </si>
  <si>
    <t>AQ19</t>
  </si>
  <si>
    <t>AQ20</t>
  </si>
  <si>
    <t>昆明中石油昆仑车用天然气有限公司拟处置固定资产评估项目评估明细表</t>
  </si>
  <si>
    <r>
      <rPr>
        <sz val="10"/>
        <rFont val="宋体"/>
        <charset val="134"/>
      </rPr>
      <t>表</t>
    </r>
    <r>
      <rPr>
        <sz val="10"/>
        <rFont val="Times New Roman"/>
        <charset val="134"/>
      </rPr>
      <t>4-8-1</t>
    </r>
  </si>
  <si>
    <t>资产编号</t>
  </si>
  <si>
    <t>宗地编号</t>
  </si>
  <si>
    <t>所占宗地情况</t>
  </si>
  <si>
    <t>对应土地证号</t>
  </si>
  <si>
    <t>房产证号</t>
  </si>
  <si>
    <t>房产证载权利人</t>
  </si>
  <si>
    <t>建筑物名称</t>
  </si>
  <si>
    <t>檐高(米)</t>
  </si>
  <si>
    <t>层数</t>
  </si>
  <si>
    <t>层高</t>
  </si>
  <si>
    <t>资产状况</t>
  </si>
  <si>
    <t>建筑面积
(㎡)</t>
  </si>
  <si>
    <t>建成
年月</t>
  </si>
  <si>
    <t>成本单价
(元/㎡)</t>
  </si>
  <si>
    <t>折旧年限</t>
  </si>
  <si>
    <t>评估单价
(元/㎡)</t>
  </si>
  <si>
    <t>宗地面积</t>
  </si>
  <si>
    <t>宗地性质</t>
  </si>
  <si>
    <t>AR1</t>
  </si>
  <si>
    <t>AR2</t>
  </si>
  <si>
    <t>房屋建筑物合计</t>
  </si>
  <si>
    <t>减：房屋建筑物减值准备</t>
  </si>
  <si>
    <t>房屋建筑物净额</t>
  </si>
  <si>
    <t>评估人员：资谷才、王晓</t>
  </si>
  <si>
    <t>表4-8-2</t>
  </si>
  <si>
    <t xml:space="preserve"> 名称</t>
  </si>
  <si>
    <r>
      <rPr>
        <sz val="10"/>
        <rFont val="宋体"/>
        <charset val="134"/>
      </rPr>
      <t>材质或结构</t>
    </r>
  </si>
  <si>
    <t>规格尺寸</t>
  </si>
  <si>
    <r>
      <rPr>
        <sz val="10"/>
        <rFont val="宋体"/>
        <charset val="134"/>
      </rPr>
      <t>资产状况</t>
    </r>
  </si>
  <si>
    <t>建成年月</t>
  </si>
  <si>
    <t>AS1</t>
  </si>
  <si>
    <t>AS2</t>
  </si>
  <si>
    <t>AS3</t>
  </si>
  <si>
    <t>AS4</t>
  </si>
  <si>
    <t>AS5</t>
  </si>
  <si>
    <t>AS6</t>
  </si>
  <si>
    <t>AS7</t>
  </si>
  <si>
    <t>AS8</t>
  </si>
  <si>
    <t>AS9</t>
  </si>
  <si>
    <t>AS10</t>
  </si>
  <si>
    <t>AS11</t>
  </si>
  <si>
    <t>AS12</t>
  </si>
  <si>
    <t>AS13</t>
  </si>
  <si>
    <t>AS14</t>
  </si>
  <si>
    <t>AS15</t>
  </si>
  <si>
    <t>AS16</t>
  </si>
  <si>
    <t>AS17</t>
  </si>
  <si>
    <t>构筑物合计</t>
  </si>
  <si>
    <t>减：构筑物及其他辅助设施减值准备</t>
  </si>
  <si>
    <t>构筑物净额</t>
  </si>
  <si>
    <t>表4-8-3</t>
  </si>
  <si>
    <t>起讫地址</t>
  </si>
  <si>
    <t>长度
(m)</t>
  </si>
  <si>
    <t>漕深
(m)</t>
  </si>
  <si>
    <t>沟宽*沟厚(mm*mm)
管径*壁厚(mm*mm)</t>
  </si>
  <si>
    <t>材质</t>
  </si>
  <si>
    <t>绝缘方式</t>
  </si>
  <si>
    <r>
      <rPr>
        <sz val="10"/>
        <rFont val="宋体"/>
        <charset val="134"/>
      </rPr>
      <t>资产状态</t>
    </r>
  </si>
  <si>
    <t>AT1</t>
  </si>
  <si>
    <t>AT2</t>
  </si>
  <si>
    <t>AT3</t>
  </si>
  <si>
    <t>AT4</t>
  </si>
  <si>
    <t>AT5</t>
  </si>
  <si>
    <t>AT6</t>
  </si>
  <si>
    <t>AT7</t>
  </si>
  <si>
    <t>AT8</t>
  </si>
  <si>
    <t>AT9</t>
  </si>
  <si>
    <t>AT10</t>
  </si>
  <si>
    <t>AT11</t>
  </si>
  <si>
    <t>AT12</t>
  </si>
  <si>
    <t>AT13</t>
  </si>
  <si>
    <t>AT14</t>
  </si>
  <si>
    <t>AT15</t>
  </si>
  <si>
    <t>AT16</t>
  </si>
  <si>
    <t>AT17</t>
  </si>
  <si>
    <t>管道沟槽合计</t>
  </si>
  <si>
    <t>减：管道和沟槽减值准备</t>
  </si>
  <si>
    <t>管道沟槽净额</t>
  </si>
  <si>
    <t>表4-8-4</t>
  </si>
  <si>
    <t>井巷工程名称</t>
  </si>
  <si>
    <t>岩石硬度系数</t>
  </si>
  <si>
    <t>支护</t>
  </si>
  <si>
    <r>
      <rPr>
        <sz val="10"/>
        <rFont val="Times New Roman"/>
        <charset val="134"/>
      </rPr>
      <t xml:space="preserve">锚杆长度
</t>
    </r>
    <r>
      <rPr>
        <sz val="10"/>
        <rFont val="Times New Roman"/>
        <charset val="134"/>
      </rPr>
      <t>(M)</t>
    </r>
  </si>
  <si>
    <r>
      <rPr>
        <sz val="10"/>
        <rFont val="Times New Roman"/>
        <charset val="134"/>
      </rPr>
      <t>锚杆数量
（根</t>
    </r>
    <r>
      <rPr>
        <sz val="10"/>
        <rFont val="Times New Roman"/>
        <charset val="134"/>
      </rPr>
      <t>/M</t>
    </r>
    <r>
      <rPr>
        <sz val="10"/>
        <rFont val="Times New Roman"/>
        <charset val="134"/>
      </rPr>
      <t>）</t>
    </r>
  </si>
  <si>
    <r>
      <rPr>
        <sz val="10"/>
        <rFont val="Times New Roman"/>
        <charset val="134"/>
      </rPr>
      <t xml:space="preserve">轨型
</t>
    </r>
    <r>
      <rPr>
        <sz val="10"/>
        <rFont val="Times New Roman"/>
        <charset val="134"/>
      </rPr>
      <t>(KG/M)</t>
    </r>
  </si>
  <si>
    <r>
      <rPr>
        <sz val="10"/>
        <rFont val="Times New Roman"/>
        <charset val="134"/>
      </rPr>
      <t xml:space="preserve">轨距
</t>
    </r>
    <r>
      <rPr>
        <sz val="10"/>
        <rFont val="Times New Roman"/>
        <charset val="134"/>
      </rPr>
      <t>(MM)</t>
    </r>
  </si>
  <si>
    <t>轨枕</t>
  </si>
  <si>
    <r>
      <rPr>
        <sz val="10"/>
        <rFont val="Times New Roman"/>
        <charset val="134"/>
      </rPr>
      <t xml:space="preserve">支护厚度
</t>
    </r>
    <r>
      <rPr>
        <sz val="10"/>
        <rFont val="Times New Roman"/>
        <charset val="134"/>
      </rPr>
      <t>(mm)</t>
    </r>
  </si>
  <si>
    <r>
      <rPr>
        <sz val="10"/>
        <rFont val="宋体"/>
        <charset val="134"/>
      </rPr>
      <t xml:space="preserve">掘进断面
</t>
    </r>
    <r>
      <rPr>
        <sz val="10"/>
        <rFont val="Times New Roman"/>
        <charset val="134"/>
      </rPr>
      <t>(</t>
    </r>
    <r>
      <rPr>
        <sz val="10"/>
        <rFont val="宋体"/>
        <charset val="134"/>
      </rPr>
      <t>㎡</t>
    </r>
    <r>
      <rPr>
        <sz val="10"/>
        <rFont val="Times New Roman"/>
        <charset val="134"/>
      </rPr>
      <t>)</t>
    </r>
  </si>
  <si>
    <t>巷道倾角</t>
  </si>
  <si>
    <r>
      <rPr>
        <sz val="10"/>
        <rFont val="Times New Roman"/>
        <charset val="134"/>
      </rPr>
      <t xml:space="preserve">巷道长度
</t>
    </r>
    <r>
      <rPr>
        <sz val="10"/>
        <rFont val="Times New Roman"/>
        <charset val="134"/>
      </rPr>
      <t>(M)</t>
    </r>
  </si>
  <si>
    <r>
      <rPr>
        <sz val="10"/>
        <rFont val="宋体"/>
        <charset val="134"/>
      </rPr>
      <t xml:space="preserve">硐室体积
</t>
    </r>
    <r>
      <rPr>
        <sz val="10"/>
        <rFont val="Times New Roman"/>
        <charset val="134"/>
      </rPr>
      <t>(m³)</t>
    </r>
  </si>
  <si>
    <r>
      <rPr>
        <sz val="10"/>
        <rFont val="宋体"/>
        <charset val="134"/>
      </rPr>
      <t>竣工年月</t>
    </r>
  </si>
  <si>
    <t>尚可使用年限</t>
  </si>
  <si>
    <t>方式</t>
  </si>
  <si>
    <t>AU1</t>
  </si>
  <si>
    <t>AU2</t>
  </si>
  <si>
    <t>AU3</t>
  </si>
  <si>
    <t>AU4</t>
  </si>
  <si>
    <t>AU5</t>
  </si>
  <si>
    <t>AU6</t>
  </si>
  <si>
    <t>AU7</t>
  </si>
  <si>
    <t>AU8</t>
  </si>
  <si>
    <t>AU9</t>
  </si>
  <si>
    <t>AU10</t>
  </si>
  <si>
    <t>AU11</t>
  </si>
  <si>
    <t>AU12</t>
  </si>
  <si>
    <t>AU13</t>
  </si>
  <si>
    <t>AU14</t>
  </si>
  <si>
    <t>AU15</t>
  </si>
  <si>
    <t>AU16</t>
  </si>
  <si>
    <t>AU17</t>
  </si>
  <si>
    <t>井巷工程合计</t>
  </si>
  <si>
    <t>减：井巷工程减值准备</t>
  </si>
  <si>
    <t>资产清单</t>
  </si>
  <si>
    <t>设备名称</t>
  </si>
  <si>
    <t>生产厂家</t>
  </si>
  <si>
    <t>设备材质</t>
  </si>
  <si>
    <t>设备重量（T）</t>
  </si>
  <si>
    <t>购置日期</t>
  </si>
  <si>
    <t>液压子站系统</t>
  </si>
  <si>
    <t>HPC2000/20</t>
  </si>
  <si>
    <t>四川金科环保科技有限公司</t>
  </si>
  <si>
    <t>闲置</t>
  </si>
  <si>
    <t>套</t>
  </si>
  <si>
    <t>2013-08-18</t>
  </si>
  <si>
    <t>2016-03-18</t>
  </si>
  <si>
    <r>
      <rPr>
        <sz val="18"/>
        <rFont val="黑体"/>
        <charset val="134"/>
      </rPr>
      <t>固定资产</t>
    </r>
    <r>
      <rPr>
        <sz val="18"/>
        <rFont val="Times New Roman"/>
        <charset val="134"/>
      </rPr>
      <t>—</t>
    </r>
    <r>
      <rPr>
        <sz val="18"/>
        <rFont val="黑体"/>
        <charset val="134"/>
      </rPr>
      <t>车辆评估明细表</t>
    </r>
  </si>
  <si>
    <t>表4-8-6</t>
  </si>
  <si>
    <t>车辆牌号</t>
  </si>
  <si>
    <t>行驶证载权利人</t>
  </si>
  <si>
    <t>车辆名称</t>
  </si>
  <si>
    <t>所属部门</t>
  </si>
  <si>
    <r>
      <rPr>
        <sz val="10"/>
        <rFont val="Times New Roman"/>
        <charset val="134"/>
      </rPr>
      <t xml:space="preserve">已行驶里程
</t>
    </r>
    <r>
      <rPr>
        <sz val="10"/>
        <rFont val="Times New Roman"/>
        <charset val="134"/>
      </rPr>
      <t>(</t>
    </r>
    <r>
      <rPr>
        <sz val="10"/>
        <rFont val="Times New Roman"/>
        <charset val="134"/>
      </rPr>
      <t>公里</t>
    </r>
    <r>
      <rPr>
        <sz val="10"/>
        <rFont val="Times New Roman"/>
        <charset val="134"/>
      </rPr>
      <t>)</t>
    </r>
  </si>
  <si>
    <t>AW1</t>
  </si>
  <si>
    <t>AW2</t>
  </si>
  <si>
    <t>AW3</t>
  </si>
  <si>
    <t>AW4</t>
  </si>
  <si>
    <t>AW5</t>
  </si>
  <si>
    <t>AW6</t>
  </si>
  <si>
    <t>AW7</t>
  </si>
  <si>
    <t>AW8</t>
  </si>
  <si>
    <t>AW9</t>
  </si>
  <si>
    <t>AW10</t>
  </si>
  <si>
    <t>AW11</t>
  </si>
  <si>
    <t>AW12</t>
  </si>
  <si>
    <t>AW13</t>
  </si>
  <si>
    <t>AW14</t>
  </si>
  <si>
    <t>AW15</t>
  </si>
  <si>
    <t>AW16</t>
  </si>
  <si>
    <t>AW17</t>
  </si>
  <si>
    <t>车辆合计</t>
  </si>
  <si>
    <t>减：车辆减值准备</t>
  </si>
  <si>
    <t>车辆净额</t>
  </si>
  <si>
    <t>昆明中石油昆仑车用天然气有限公司拟处置固定资产评估项目—电子设备评估明细表</t>
  </si>
  <si>
    <t>表4-8-7</t>
  </si>
  <si>
    <r>
      <rPr>
        <sz val="10"/>
        <rFont val="宋体"/>
        <charset val="134"/>
      </rPr>
      <t>评估依据</t>
    </r>
  </si>
  <si>
    <r>
      <rPr>
        <sz val="10"/>
        <rFont val="宋体"/>
        <charset val="134"/>
      </rPr>
      <t>估算过程</t>
    </r>
    <r>
      <rPr>
        <sz val="10"/>
        <rFont val="Times New Roman"/>
        <charset val="134"/>
      </rPr>
      <t xml:space="preserve"> </t>
    </r>
    <r>
      <rPr>
        <sz val="10"/>
        <rFont val="宋体"/>
        <charset val="134"/>
      </rPr>
      <t>（可以根据资产实际情况调整测算过程）</t>
    </r>
  </si>
  <si>
    <r>
      <rPr>
        <sz val="10"/>
        <rFont val="宋体"/>
        <charset val="134"/>
      </rPr>
      <t>取价依据</t>
    </r>
  </si>
  <si>
    <r>
      <rPr>
        <sz val="10"/>
        <rFont val="宋体"/>
        <charset val="134"/>
      </rPr>
      <t>依据补充说明</t>
    </r>
  </si>
  <si>
    <r>
      <rPr>
        <sz val="10"/>
        <rFont val="宋体"/>
        <charset val="134"/>
      </rPr>
      <t>状态</t>
    </r>
  </si>
  <si>
    <r>
      <rPr>
        <sz val="10"/>
        <rFont val="宋体"/>
        <charset val="134"/>
      </rPr>
      <t>资产类别</t>
    </r>
  </si>
  <si>
    <r>
      <rPr>
        <sz val="10"/>
        <rFont val="宋体"/>
        <charset val="134"/>
      </rPr>
      <t>年代</t>
    </r>
  </si>
  <si>
    <r>
      <rPr>
        <sz val="10"/>
        <rFont val="宋体"/>
        <charset val="134"/>
      </rPr>
      <t>经济寿命</t>
    </r>
    <r>
      <rPr>
        <sz val="10"/>
        <rFont val="Times New Roman"/>
        <charset val="134"/>
      </rPr>
      <t xml:space="preserve">
</t>
    </r>
    <r>
      <rPr>
        <sz val="10"/>
        <rFont val="宋体"/>
        <charset val="134"/>
      </rPr>
      <t>年限</t>
    </r>
  </si>
  <si>
    <r>
      <rPr>
        <sz val="10"/>
        <rFont val="宋体"/>
        <charset val="134"/>
      </rPr>
      <t>已使用年限</t>
    </r>
  </si>
  <si>
    <r>
      <rPr>
        <sz val="10"/>
        <rFont val="宋体"/>
        <charset val="134"/>
      </rPr>
      <t>尚可使用年限</t>
    </r>
  </si>
  <si>
    <r>
      <rPr>
        <sz val="10"/>
        <rFont val="宋体"/>
        <charset val="134"/>
      </rPr>
      <t>综合成新率</t>
    </r>
  </si>
  <si>
    <r>
      <rPr>
        <sz val="10"/>
        <rFont val="宋体"/>
        <charset val="134"/>
      </rPr>
      <t>购置价</t>
    </r>
    <r>
      <rPr>
        <sz val="10"/>
        <rFont val="Times New Roman"/>
        <charset val="134"/>
      </rPr>
      <t xml:space="preserve">
</t>
    </r>
    <r>
      <rPr>
        <sz val="10"/>
        <rFont val="宋体"/>
        <charset val="134"/>
      </rPr>
      <t>（含税）</t>
    </r>
  </si>
  <si>
    <r>
      <rPr>
        <sz val="10"/>
        <rFont val="宋体"/>
        <charset val="134"/>
      </rPr>
      <t>运杂费率</t>
    </r>
  </si>
  <si>
    <r>
      <rPr>
        <sz val="10"/>
        <rFont val="宋体"/>
        <charset val="134"/>
      </rPr>
      <t>安装费费率</t>
    </r>
  </si>
  <si>
    <r>
      <rPr>
        <sz val="10"/>
        <rFont val="宋体"/>
        <charset val="134"/>
      </rPr>
      <t>重置成本（含税）</t>
    </r>
    <r>
      <rPr>
        <sz val="10"/>
        <rFont val="Times New Roman"/>
        <charset val="134"/>
      </rPr>
      <t xml:space="preserve">
</t>
    </r>
  </si>
  <si>
    <r>
      <rPr>
        <sz val="10"/>
        <rFont val="宋体"/>
        <charset val="134"/>
      </rPr>
      <t>税金</t>
    </r>
  </si>
  <si>
    <r>
      <rPr>
        <sz val="10"/>
        <rFont val="宋体"/>
        <charset val="134"/>
      </rPr>
      <t>重置成本（不含税）</t>
    </r>
    <r>
      <rPr>
        <sz val="10"/>
        <rFont val="Times New Roman"/>
        <charset val="134"/>
      </rPr>
      <t xml:space="preserve">
</t>
    </r>
  </si>
  <si>
    <r>
      <rPr>
        <sz val="10"/>
        <rFont val="宋体"/>
        <charset val="134"/>
      </rPr>
      <t>二手</t>
    </r>
    <r>
      <rPr>
        <sz val="10"/>
        <rFont val="Times New Roman"/>
        <charset val="134"/>
      </rPr>
      <t xml:space="preserve">
</t>
    </r>
    <r>
      <rPr>
        <sz val="10"/>
        <rFont val="宋体"/>
        <charset val="134"/>
      </rPr>
      <t>市场价</t>
    </r>
  </si>
  <si>
    <r>
      <rPr>
        <sz val="10"/>
        <rFont val="宋体"/>
        <charset val="134"/>
      </rPr>
      <t>成新率</t>
    </r>
  </si>
  <si>
    <t>AX1</t>
  </si>
  <si>
    <t>13099414354</t>
  </si>
  <si>
    <t>AX2</t>
  </si>
  <si>
    <t>AX3</t>
  </si>
  <si>
    <t>AX4</t>
  </si>
  <si>
    <t>闲鱼</t>
  </si>
  <si>
    <t>AX5</t>
  </si>
  <si>
    <t>AX6</t>
  </si>
  <si>
    <t>AX7</t>
  </si>
  <si>
    <t>AX8</t>
  </si>
  <si>
    <t>AX9</t>
  </si>
  <si>
    <t>AX10</t>
  </si>
  <si>
    <t>AX11</t>
  </si>
  <si>
    <t>AX12</t>
  </si>
  <si>
    <t>AX13</t>
  </si>
  <si>
    <t>AX14</t>
  </si>
  <si>
    <t>AX15</t>
  </si>
  <si>
    <t>AX16</t>
  </si>
  <si>
    <t>https://b2b.baidu.com/land?url=https%3A%2F%2Fb2bwork.baidu.com%2Fland%3Flid%3D1790110369993820355&amp;query=%E9%87%8D%E5%BA%86%E8%93%9D%E8%AE%AF%E9%80%9A%E8%AE%AF%E7%A7%91%E6%8A%80%E6%9C%89%E9%99%90%E5%85%AC%E5%8F%B8&amp;lattr=&amp;xzhid=48367874&amp;pi=b2b.s.main.4..2465244604039307&amp;category=3C%E7%94%B5%E5%AD%90%3B%E6%99%BA%E8%83%BD%E8%AE%BE%E5%A4%87%3B%E5%85%B6%E4%BB%96%E6%99%BA%E8%83%BD%E8%AE%BE%E5%A4%87&amp;fid=0%2C1715755544564&amp;iid=8235fd7824a56caf865de62f1abc6ff9&amp;miniId=8469&amp;jid=608784905&amp;prod_type=2</t>
  </si>
  <si>
    <t>AX17</t>
  </si>
  <si>
    <t>https://b2b.baidu.com/land?url=https%3A%2F%2Fb2bwork.baidu.com%2Fland%3Flid%3D1790110369993820355&amp;query=%E9%87%8D%E5%BA%86%E8%93%9D%E8%AE%AF%E9%80%9A%E8%AE%AF%E7%A7%91%E6%8A%80%E6%9C%89%E9%99%90%E5%85%AC%E5%8F%B8&amp;lattr=&amp;xzhid=48367874&amp;pi=b2b.s.main.4..2465244604039307&amp;category=3C%E7%94%B5%E5%AD%90%3B%E6%99%BA%E8%83%BD%E8%AE%BE%E5%A4%87%3B%E5%85%B6%E4%BB%96%E6%99%BA%E8%83%BD%E8%AE%BE%E5%A4%87&amp;fid=0%2C1715755544564&amp;iid=8235fd7824a56caf865de62f1abc6ff9&amp;miniId=8469&amp;jid=608784905&amp;prod_type=1</t>
  </si>
  <si>
    <t>AX18</t>
  </si>
  <si>
    <t>https://b2b.baidu.com/land?url=https%3A%2F%2Fb2bwork.baidu.com%2Fland%3Flid%3D1790110369993820355&amp;query=%E9%87%8D%E5%BA%86%E8%93%9D%E8%AE%AF%E9%80%9A%E8%AE%AF%E7%A7%91%E6%8A%80%E6%9C%89%E9%99%90%E5%85%AC%E5%8F%B8&amp;lattr=&amp;xzhid=48367874&amp;pi=b2b.s.main.4..2465244604039307&amp;category=3C%E7%94%B5%E5%AD%90%3B%E6%99%BA%E8%83%BD%E8%AE%BE%E5%A4%87%3B%E5%85%B6%E4%BB%96%E6%99%BA%E8%83%BD%E8%AE%BE%E5%A4%87&amp;fid=0%2C1715755544564&amp;iid=8235fd7824a56caf865de62f1abc6ff9&amp;miniId=8469&amp;jid=608784905&amp;prod_type=0</t>
  </si>
  <si>
    <t>AX19</t>
  </si>
  <si>
    <t>AX20</t>
  </si>
  <si>
    <t>AX21</t>
  </si>
  <si>
    <t>AX22</t>
  </si>
  <si>
    <t>AX23</t>
  </si>
  <si>
    <t>AX24</t>
  </si>
  <si>
    <t>AX25</t>
  </si>
  <si>
    <t>AX26</t>
  </si>
  <si>
    <t>AX27</t>
  </si>
  <si>
    <t>AX28</t>
  </si>
  <si>
    <t>AX29</t>
  </si>
  <si>
    <t>AX30</t>
  </si>
  <si>
    <t>AX31</t>
  </si>
  <si>
    <t>https://b2b.baidu.com/land?url=https%3A%2F%2Fb2bwork.baidu.com%2Fland%3Flid%3D1768009235984544682&amp;query=%E8%89%B2%E8%B0%B1%E4%BB%AA%EF%BC%88%E7%87%83%E6%B0%94%E5%88%86%E6%9E%90%E4%BB%AA%EF%BC%89GS-8900&amp;lattr=ot&amp;xzhid=45543192&amp;pi=b2b.s.main.2..9060173379764906&amp;category=%E4%BB%AA%E5%99%A8%E4%BB%AA%E8%A1%A8%3B%E8%87%AA%E5%8A%A8%E5%8C%96%E4%BB%AA%E5%99%A8%E4%BB%AA%E8%A1%A8%3B%E5%85%B6%E4%BB%96%E8%87%AA%E5%8A%A8%E5%8C%96%E4%BB%AA%E5%99%A8%E4%BB%AA%E8%A1%A8&amp;fid=0%2C1715755544564&amp;iid=d30aa3d9b81da7c7d2eb45f542f4dd71&amp;miniId=8469&amp;jid=1151312209&amp;prod_type=0</t>
  </si>
  <si>
    <t>AX32</t>
  </si>
  <si>
    <t>AX33</t>
  </si>
  <si>
    <t>AX34</t>
  </si>
  <si>
    <t>https://b2b.baidu.com/land?url=https%3A%2F%2Fb2bwork.baidu.com%2Fland%3Flid%3D1789409856402869946&amp;query=%E5%8F%AF%E7%87%83%E6%B0%94%E4%BD%93%E6%8E%A2%E6%B5%8B%E5%99%A8GQB-200A-G&amp;lattr=&amp;xzhid=52290721&amp;pi=b2b.s.main.2..6060069107497123&amp;category=%E4%BB%AA%E5%99%A8%E4%BB%AA%E8%A1%A8%3B%E7%8E%AF%E5%A2%83%E6%A3%80%E6%B5%8B%E4%BB%AA%E5%99%A8%3B%E6%B0%94%E4%BD%93%E6%A3%80%E6%B5%8B%E4%BB%AA%E5%99%A8&amp;fid=0%2C1715755544564&amp;iid=b5375945dc1166571ef9285d3e277939&amp;miniId=8469&amp;jid=719794783&amp;prod_type=0</t>
  </si>
  <si>
    <t>AX35</t>
  </si>
  <si>
    <t>AX36</t>
  </si>
  <si>
    <t>AX37</t>
  </si>
  <si>
    <t>AX38</t>
  </si>
  <si>
    <t>AX39</t>
  </si>
  <si>
    <t>AX40</t>
  </si>
  <si>
    <t>AX41</t>
  </si>
  <si>
    <t>AX42</t>
  </si>
  <si>
    <t>AX43</t>
  </si>
  <si>
    <t>AX44</t>
  </si>
  <si>
    <t>AX45</t>
  </si>
  <si>
    <t>AX46</t>
  </si>
  <si>
    <t>AX47</t>
  </si>
  <si>
    <t>AX48</t>
  </si>
  <si>
    <t>AX49</t>
  </si>
  <si>
    <t>https://b2b.baidu.com/land?url=https%3A%2F%2Fb2bwork.baidu.com%2Fland%3Flid%3D1782883938807729686&amp;query=%E5%8F%AF%E7%87%83%E6%B0%94%E6%A3%80%E6%B5%8B%E4%BB%AAXP-3110&amp;lattr=ot&amp;xzhid=50110096&amp;pi=b2b.s.main.1..4762938157428337&amp;category=%E4%BB%AA%E5%99%A8%E4%BB%AA%E8%A1%A8%3B%E7%8E%AF%E5%A2%83%E6%A3%80%E6%B5%8B%E4%BB%AA%E5%99%A8%3B%E5%85%B6%E4%BB%96%E7%8E%AF%E5%A2%83%E6%A3%80%E6%B5%8B%E4%BB%AA%E5%99%A8&amp;fid=0%2C1715755544564&amp;iid=14ff0b4cd8a5beeb1fb47f5f00f4271a&amp;miniId=8469&amp;jid=3943219152&amp;prod_type=0</t>
  </si>
  <si>
    <t>AX50</t>
  </si>
  <si>
    <t>AX51</t>
  </si>
  <si>
    <t>AX52</t>
  </si>
  <si>
    <t>AX53</t>
  </si>
  <si>
    <t>AX54</t>
  </si>
  <si>
    <t>AX55</t>
  </si>
  <si>
    <t>AX56</t>
  </si>
  <si>
    <t>AX57</t>
  </si>
  <si>
    <t>AX58</t>
  </si>
  <si>
    <t>AX59</t>
  </si>
  <si>
    <t>AX60</t>
  </si>
  <si>
    <t>AX61</t>
  </si>
  <si>
    <t>AX62</t>
  </si>
  <si>
    <t>AX63</t>
  </si>
  <si>
    <t>AX64</t>
  </si>
  <si>
    <t>AX65</t>
  </si>
  <si>
    <t>https://b2b.baidu.com/land?url=https%3A%2F%2Fwww.china.cn%2Fkeranxingqitijcy%2F4054631171.html&amp;query=%E5%9B%BA%E5%AE%9A%E5%BC%8F%E6%B0%94%E4%BD%93%E6%A3%80%E6%B5%8B%E4%BB%AA&amp;lattr=&amp;xzhid=47818623&amp;pi=b2b.s.main.4..9816537309663401&amp;category=%E4%BB%AA%E5%99%A8%E4%BB%AA%E8%A1%A8%3B%E7%8E%AF%E5%A2%83%E6%A3%80%E6%B5%8B%E4%BB%AA%E5%99%A8%3B%E6%B0%94%E4%BD%93%E6%A3%80%E6%B5%8B%E4%BB%AA%E5%99%A8&amp;fid=84017152%2C1715759751911&amp;iid=23ea4cdc555cd3ed162ceeb9e98524d0&amp;miniId=8469&amp;jid=795141853&amp;prod_type=0</t>
  </si>
  <si>
    <t>AX66</t>
  </si>
  <si>
    <t>AX67</t>
  </si>
  <si>
    <t>AX68</t>
  </si>
  <si>
    <t>AX69</t>
  </si>
  <si>
    <t>AX70</t>
  </si>
  <si>
    <t>AX71</t>
  </si>
  <si>
    <t>AX72</t>
  </si>
  <si>
    <t>AX73</t>
  </si>
  <si>
    <t>AX74</t>
  </si>
  <si>
    <t>AX75</t>
  </si>
  <si>
    <t>AX76</t>
  </si>
  <si>
    <t>AX77</t>
  </si>
  <si>
    <t>https://detail.1688.com/offer/45493184674.html?spm=a312h.2018_new_sem.dh_002.33.33b078acS5vT35</t>
  </si>
  <si>
    <t>AX78</t>
  </si>
  <si>
    <t>AX79</t>
  </si>
  <si>
    <t>https://detail.1688.com/offer/744268840572.html?spm=a312h.2018_new_sem.dh_002.31.74501e05IIhxns</t>
  </si>
  <si>
    <t>AX80</t>
  </si>
  <si>
    <t>AX81</t>
  </si>
  <si>
    <t>AX82</t>
  </si>
  <si>
    <t>AX83</t>
  </si>
  <si>
    <t>AX84</t>
  </si>
  <si>
    <t>AX85</t>
  </si>
  <si>
    <t>AX86</t>
  </si>
  <si>
    <t>AX87</t>
  </si>
  <si>
    <t>13034044832</t>
  </si>
  <si>
    <t>AX88</t>
  </si>
  <si>
    <t>AX89</t>
  </si>
  <si>
    <t>AX90</t>
  </si>
  <si>
    <t>AX91</t>
  </si>
  <si>
    <t>AX92</t>
  </si>
  <si>
    <t>AX93</t>
  </si>
  <si>
    <t>AX94</t>
  </si>
  <si>
    <t>AX95</t>
  </si>
  <si>
    <t>AX96</t>
  </si>
  <si>
    <t>AX97</t>
  </si>
  <si>
    <t>AX98</t>
  </si>
  <si>
    <t>AX99</t>
  </si>
  <si>
    <t>AX100</t>
  </si>
  <si>
    <t>AX101</t>
  </si>
  <si>
    <t>AX102</t>
  </si>
  <si>
    <t>AX103</t>
  </si>
  <si>
    <t>AX104</t>
  </si>
  <si>
    <t>AX105</t>
  </si>
  <si>
    <t>AX106</t>
  </si>
  <si>
    <t>AX107</t>
  </si>
  <si>
    <t>AX108</t>
  </si>
  <si>
    <t>AX109</t>
  </si>
  <si>
    <t>AX110</t>
  </si>
  <si>
    <t>AX111</t>
  </si>
  <si>
    <t>AX112</t>
  </si>
  <si>
    <t>AX113</t>
  </si>
  <si>
    <t>AX114</t>
  </si>
  <si>
    <t>AX115</t>
  </si>
  <si>
    <t>AX116</t>
  </si>
  <si>
    <t>AX117</t>
  </si>
  <si>
    <t>AX118</t>
  </si>
  <si>
    <t>AX119</t>
  </si>
  <si>
    <t>AX120</t>
  </si>
  <si>
    <t>AX121</t>
  </si>
  <si>
    <t>AX122</t>
  </si>
  <si>
    <t>AX123</t>
  </si>
  <si>
    <t>AX124</t>
  </si>
  <si>
    <t>AX125</t>
  </si>
  <si>
    <t>AX126</t>
  </si>
  <si>
    <t>AX127</t>
  </si>
  <si>
    <t>AX128</t>
  </si>
  <si>
    <t>AX129</t>
  </si>
  <si>
    <t>AX130</t>
  </si>
  <si>
    <t>AX131</t>
  </si>
  <si>
    <t>AX132</t>
  </si>
  <si>
    <t>AX133</t>
  </si>
  <si>
    <t>https://b2b.baidu.com/land?url=https%3A%2F%2Fb2bwork.baidu.com%2Fland%3Flid%3D1728055066592168789&amp;query=%E6%B0%94%E4%BD%93%E6%8A%A5%E8%AD%A6%E6%8E%A7%E5%88%B6%E5%99%A8HN2203&amp;lattr=&amp;xzhid=36202731&amp;pi=b2b.s.main.3..5893033256963281&amp;category=%E5%AE%89%E5%85%A8%E9%98%B2%E6%8A%A4%3B%E6%B6%88%E9%98%B2%E8%AE%BE%E5%A4%87%3B%E6%B6%88%E9%98%B2%E6%8A%A5%E8%AD%A6%E8%AE%BE%E5%A4%87&amp;fid=67567616%2C1716173812002&amp;iid=0a421afbb2398a4ce4a61595c4041e98&amp;miniId=8469&amp;jid=3763614171&amp;prod_type=0</t>
  </si>
  <si>
    <t>https://b2b.baidu.com/land?url=https%3A%2F%2Fb2bwork.baidu.com%2Fland%3Flid%3D1785312560117176016&amp;query=%E9%98%B2%E7%88%86%E8%A7%86%E9%A2%91%E7%9B%91%E6%8E%A7%E7%B3%BB%E7%BB%9F&amp;lattr=&amp;xzhid=46771106&amp;pi=b2b.s.main.4..5012501066493140&amp;category=%E5%B9%BF%E7%94%B5%E9%80%9A%E4%BF%A1%3B%E9%80%9A%E4%BF%A1%E7%B3%BB%E7%BB%9F%E4%B8%8E%E8%AE%BE%E5%A4%87%3B%E5%85%B6%E4%BB%96%E9%80%9A%E4%BF%A1%E7%B3%BB%E7%BB%9F&amp;fid=67567616%2C1716173812002&amp;iid=e1c2947ae47b3276d0868aa30b02a983&amp;miniId=8469&amp;jid=2286194498&amp;prod_type=0</t>
  </si>
  <si>
    <t>电子设备合计</t>
  </si>
  <si>
    <t>减：电子设备减值准备</t>
  </si>
  <si>
    <t>电子设备净额</t>
  </si>
  <si>
    <t>固定资产—土地评估明细表</t>
  </si>
  <si>
    <t>表4-8-8</t>
  </si>
  <si>
    <t>证载权利人</t>
  </si>
  <si>
    <t>终止日期</t>
  </si>
  <si>
    <t>AY1</t>
  </si>
  <si>
    <t>AY2</t>
  </si>
  <si>
    <t>AY3</t>
  </si>
  <si>
    <t>AY4</t>
  </si>
  <si>
    <t>AY5</t>
  </si>
  <si>
    <t>AY6</t>
  </si>
  <si>
    <t>AY7</t>
  </si>
  <si>
    <t>AY8</t>
  </si>
  <si>
    <t>AY9</t>
  </si>
  <si>
    <t>AY10</t>
  </si>
  <si>
    <t>AY11</t>
  </si>
  <si>
    <t>AY12</t>
  </si>
  <si>
    <t>AY13</t>
  </si>
  <si>
    <t>AY14</t>
  </si>
  <si>
    <t>AY15</t>
  </si>
  <si>
    <t>AY16</t>
  </si>
  <si>
    <t>AY17</t>
  </si>
  <si>
    <t>AY18</t>
  </si>
  <si>
    <t>AY19</t>
  </si>
  <si>
    <t>合    计</t>
  </si>
  <si>
    <t>固定资产--船舶清查评估明细表</t>
  </si>
  <si>
    <r>
      <rPr>
        <sz val="10"/>
        <rFont val="宋体"/>
        <charset val="134"/>
      </rPr>
      <t>表</t>
    </r>
    <r>
      <rPr>
        <sz val="10"/>
        <rFont val="Times New Roman"/>
        <charset val="134"/>
      </rPr>
      <t>4-8-9</t>
    </r>
  </si>
  <si>
    <r>
      <rPr>
        <sz val="10"/>
        <rFont val="宋体"/>
        <charset val="134"/>
      </rPr>
      <t>船舶编号</t>
    </r>
  </si>
  <si>
    <r>
      <rPr>
        <sz val="10"/>
        <rFont val="宋体"/>
        <charset val="134"/>
      </rPr>
      <t>船舶名称</t>
    </r>
  </si>
  <si>
    <r>
      <rPr>
        <sz val="10"/>
        <rFont val="宋体"/>
        <charset val="134"/>
      </rPr>
      <t>船舶类型</t>
    </r>
  </si>
  <si>
    <r>
      <rPr>
        <sz val="10"/>
        <rFont val="宋体"/>
        <charset val="134"/>
      </rPr>
      <t>建造厂家</t>
    </r>
  </si>
  <si>
    <r>
      <rPr>
        <sz val="10"/>
        <rFont val="宋体"/>
        <charset val="134"/>
      </rPr>
      <t>已行驶海里</t>
    </r>
  </si>
  <si>
    <r>
      <rPr>
        <sz val="10"/>
        <rFont val="宋体"/>
        <charset val="134"/>
      </rPr>
      <t>额定功率</t>
    </r>
  </si>
  <si>
    <r>
      <rPr>
        <sz val="10"/>
        <rFont val="宋体"/>
        <charset val="134"/>
      </rPr>
      <t>额定载重</t>
    </r>
    <r>
      <rPr>
        <sz val="10"/>
        <rFont val="Times New Roman"/>
        <charset val="134"/>
      </rPr>
      <t>(</t>
    </r>
    <r>
      <rPr>
        <sz val="10"/>
        <rFont val="宋体"/>
        <charset val="134"/>
      </rPr>
      <t>客</t>
    </r>
    <r>
      <rPr>
        <sz val="10"/>
        <rFont val="Times New Roman"/>
        <charset val="134"/>
      </rPr>
      <t>)</t>
    </r>
    <r>
      <rPr>
        <sz val="10"/>
        <rFont val="宋体"/>
        <charset val="134"/>
      </rPr>
      <t>量</t>
    </r>
  </si>
  <si>
    <r>
      <rPr>
        <sz val="10"/>
        <rFont val="宋体"/>
        <charset val="134"/>
      </rPr>
      <t>满载排水量</t>
    </r>
    <r>
      <rPr>
        <sz val="10"/>
        <rFont val="Times New Roman"/>
        <charset val="134"/>
      </rPr>
      <t>(t)</t>
    </r>
  </si>
  <si>
    <r>
      <rPr>
        <sz val="10"/>
        <rFont val="宋体"/>
        <charset val="134"/>
      </rPr>
      <t>空载排水量</t>
    </r>
    <r>
      <rPr>
        <sz val="10"/>
        <rFont val="Times New Roman"/>
        <charset val="134"/>
      </rPr>
      <t>(t)</t>
    </r>
  </si>
  <si>
    <r>
      <rPr>
        <sz val="10"/>
        <rFont val="宋体"/>
        <charset val="134"/>
      </rPr>
      <t>满载吃水</t>
    </r>
    <r>
      <rPr>
        <sz val="10"/>
        <rFont val="Times New Roman"/>
        <charset val="134"/>
      </rPr>
      <t>(m)</t>
    </r>
  </si>
  <si>
    <r>
      <rPr>
        <sz val="10"/>
        <rFont val="宋体"/>
        <charset val="134"/>
      </rPr>
      <t>空载吃水</t>
    </r>
    <r>
      <rPr>
        <sz val="10"/>
        <rFont val="Times New Roman"/>
        <charset val="134"/>
      </rPr>
      <t>(m)</t>
    </r>
  </si>
  <si>
    <r>
      <rPr>
        <sz val="10"/>
        <rFont val="宋体"/>
        <charset val="134"/>
      </rPr>
      <t>空船重量</t>
    </r>
    <r>
      <rPr>
        <sz val="10"/>
        <rFont val="Times New Roman"/>
        <charset val="134"/>
      </rPr>
      <t>(t)</t>
    </r>
  </si>
  <si>
    <r>
      <rPr>
        <sz val="10"/>
        <rFont val="宋体"/>
        <charset val="134"/>
      </rPr>
      <t>定员</t>
    </r>
    <r>
      <rPr>
        <sz val="10"/>
        <rFont val="Times New Roman"/>
        <charset val="134"/>
      </rPr>
      <t>(</t>
    </r>
    <r>
      <rPr>
        <sz val="10"/>
        <rFont val="宋体"/>
        <charset val="134"/>
      </rPr>
      <t>人</t>
    </r>
    <r>
      <rPr>
        <sz val="10"/>
        <rFont val="Times New Roman"/>
        <charset val="134"/>
      </rPr>
      <t>)</t>
    </r>
  </si>
  <si>
    <r>
      <rPr>
        <sz val="10"/>
        <rFont val="宋体"/>
        <charset val="134"/>
      </rPr>
      <t>航速</t>
    </r>
    <r>
      <rPr>
        <sz val="10"/>
        <rFont val="Times New Roman"/>
        <charset val="134"/>
      </rPr>
      <t>(</t>
    </r>
    <r>
      <rPr>
        <sz val="10"/>
        <rFont val="宋体"/>
        <charset val="134"/>
      </rPr>
      <t>节</t>
    </r>
    <r>
      <rPr>
        <sz val="10"/>
        <rFont val="Times New Roman"/>
        <charset val="134"/>
      </rPr>
      <t>)</t>
    </r>
  </si>
  <si>
    <r>
      <rPr>
        <sz val="10"/>
        <rFont val="宋体"/>
        <charset val="134"/>
      </rPr>
      <t>航区</t>
    </r>
  </si>
  <si>
    <r>
      <rPr>
        <sz val="10"/>
        <rFont val="宋体"/>
        <charset val="134"/>
      </rPr>
      <t>船级社</t>
    </r>
  </si>
  <si>
    <r>
      <rPr>
        <sz val="10"/>
        <rFont val="宋体"/>
        <charset val="134"/>
      </rPr>
      <t>总吨位</t>
    </r>
  </si>
  <si>
    <r>
      <rPr>
        <sz val="10"/>
        <rFont val="宋体"/>
        <charset val="134"/>
      </rPr>
      <t>净吨位</t>
    </r>
  </si>
  <si>
    <r>
      <rPr>
        <sz val="10"/>
        <rFont val="宋体"/>
        <charset val="134"/>
      </rPr>
      <t>货舱涂层</t>
    </r>
  </si>
  <si>
    <r>
      <rPr>
        <sz val="10"/>
        <rFont val="宋体"/>
        <charset val="134"/>
      </rPr>
      <t>船舶主尺度</t>
    </r>
  </si>
  <si>
    <r>
      <rPr>
        <sz val="10"/>
        <rFont val="宋体"/>
        <charset val="134"/>
      </rPr>
      <t>最近一次船检情况</t>
    </r>
  </si>
  <si>
    <r>
      <rPr>
        <sz val="10"/>
        <rFont val="宋体"/>
        <charset val="134"/>
      </rPr>
      <t>主机</t>
    </r>
  </si>
  <si>
    <r>
      <rPr>
        <sz val="10"/>
        <rFont val="宋体"/>
        <charset val="134"/>
      </rPr>
      <t>发电机</t>
    </r>
  </si>
  <si>
    <r>
      <rPr>
        <sz val="10"/>
        <rFont val="宋体"/>
        <charset val="134"/>
      </rPr>
      <t>购置日期</t>
    </r>
  </si>
  <si>
    <r>
      <rPr>
        <sz val="10"/>
        <rFont val="宋体"/>
        <charset val="134"/>
      </rPr>
      <t>启用日期</t>
    </r>
  </si>
  <si>
    <r>
      <rPr>
        <sz val="10"/>
        <rFont val="宋体"/>
        <charset val="134"/>
      </rPr>
      <t>建造完成日期</t>
    </r>
  </si>
  <si>
    <r>
      <rPr>
        <sz val="10"/>
        <rFont val="宋体"/>
        <charset val="134"/>
      </rPr>
      <t>合同价</t>
    </r>
    <r>
      <rPr>
        <sz val="10"/>
        <rFont val="Times New Roman"/>
        <charset val="134"/>
      </rPr>
      <t>(</t>
    </r>
    <r>
      <rPr>
        <sz val="10"/>
        <rFont val="宋体"/>
        <charset val="134"/>
      </rPr>
      <t>美元或人民币</t>
    </r>
    <r>
      <rPr>
        <sz val="10"/>
        <rFont val="Times New Roman"/>
        <charset val="134"/>
      </rPr>
      <t>)</t>
    </r>
  </si>
  <si>
    <r>
      <rPr>
        <sz val="10"/>
        <rFont val="宋体"/>
        <charset val="134"/>
      </rPr>
      <t>船长</t>
    </r>
  </si>
  <si>
    <r>
      <rPr>
        <sz val="10"/>
        <rFont val="宋体"/>
        <charset val="134"/>
      </rPr>
      <t>型宽</t>
    </r>
  </si>
  <si>
    <r>
      <rPr>
        <sz val="10"/>
        <rFont val="宋体"/>
        <charset val="134"/>
      </rPr>
      <t>型深</t>
    </r>
  </si>
  <si>
    <r>
      <rPr>
        <sz val="10"/>
        <rFont val="宋体"/>
        <charset val="134"/>
      </rPr>
      <t>船体</t>
    </r>
  </si>
  <si>
    <r>
      <rPr>
        <sz val="10"/>
        <rFont val="宋体"/>
        <charset val="134"/>
      </rPr>
      <t>轮机</t>
    </r>
  </si>
  <si>
    <r>
      <rPr>
        <sz val="10"/>
        <rFont val="宋体"/>
        <charset val="134"/>
      </rPr>
      <t>舾装</t>
    </r>
  </si>
  <si>
    <r>
      <rPr>
        <sz val="10"/>
        <rFont val="宋体"/>
        <charset val="134"/>
      </rPr>
      <t>电气</t>
    </r>
  </si>
  <si>
    <r>
      <rPr>
        <sz val="10"/>
        <rFont val="宋体"/>
        <charset val="134"/>
      </rPr>
      <t>生产厂商、型号、功率、转速</t>
    </r>
  </si>
  <si>
    <r>
      <rPr>
        <sz val="10"/>
        <rFont val="宋体"/>
        <charset val="134"/>
      </rPr>
      <t>原动机生产厂商、型号、功率、转速</t>
    </r>
  </si>
  <si>
    <r>
      <rPr>
        <sz val="10"/>
        <rFont val="宋体"/>
        <charset val="134"/>
      </rPr>
      <t>主发电机功率</t>
    </r>
    <r>
      <rPr>
        <sz val="10"/>
        <rFont val="Times New Roman"/>
        <charset val="134"/>
      </rPr>
      <t>(KW)</t>
    </r>
  </si>
  <si>
    <r>
      <rPr>
        <sz val="10"/>
        <rFont val="宋体"/>
        <charset val="134"/>
      </rPr>
      <t>美元</t>
    </r>
    <r>
      <rPr>
        <sz val="10"/>
        <rFont val="Times New Roman"/>
        <charset val="134"/>
      </rPr>
      <t>($)</t>
    </r>
  </si>
  <si>
    <r>
      <rPr>
        <sz val="10"/>
        <rFont val="宋体"/>
        <charset val="134"/>
      </rPr>
      <t>人民币</t>
    </r>
    <r>
      <rPr>
        <sz val="10"/>
        <rFont val="Times New Roman"/>
        <charset val="134"/>
      </rPr>
      <t>(</t>
    </r>
    <r>
      <rPr>
        <sz val="10"/>
        <rFont val="宋体"/>
        <charset val="134"/>
      </rPr>
      <t>￥</t>
    </r>
    <r>
      <rPr>
        <sz val="10"/>
        <rFont val="Times New Roman"/>
        <charset val="134"/>
      </rPr>
      <t>)</t>
    </r>
  </si>
  <si>
    <t>AZ1</t>
  </si>
  <si>
    <t>AZ2</t>
  </si>
  <si>
    <t>AZ3</t>
  </si>
  <si>
    <t>AZ4</t>
  </si>
  <si>
    <t>AZ5</t>
  </si>
  <si>
    <t>AZ6</t>
  </si>
  <si>
    <t>AZ7</t>
  </si>
  <si>
    <t>AZ8</t>
  </si>
  <si>
    <t>AZ9</t>
  </si>
  <si>
    <t>AZ10</t>
  </si>
  <si>
    <t>AZ11</t>
  </si>
  <si>
    <t>AZ12</t>
  </si>
  <si>
    <t>AZ13</t>
  </si>
  <si>
    <t>AZ14</t>
  </si>
  <si>
    <t>AZ15</t>
  </si>
  <si>
    <t>AZ16</t>
  </si>
  <si>
    <t>AZ17</t>
  </si>
  <si>
    <t>船舶合计</t>
  </si>
  <si>
    <t>减：船舶减值准备</t>
  </si>
  <si>
    <t>船舶净额</t>
  </si>
  <si>
    <t>在建工程评估汇总表</t>
  </si>
  <si>
    <t>表4-9</t>
  </si>
  <si>
    <t>4-9-1</t>
  </si>
  <si>
    <t>在建工程—土建工程</t>
  </si>
  <si>
    <t>4-9-2</t>
  </si>
  <si>
    <t>在建工程—设备安装工程</t>
  </si>
  <si>
    <t>4-9-3</t>
  </si>
  <si>
    <t>4-9-4</t>
  </si>
  <si>
    <t>在建工程合计</t>
  </si>
  <si>
    <t>减：在建工程减值准备</t>
  </si>
  <si>
    <t>在建工程净额</t>
  </si>
  <si>
    <t>表4-9-1</t>
  </si>
  <si>
    <r>
      <rPr>
        <sz val="10"/>
        <rFont val="宋体"/>
        <charset val="134"/>
      </rPr>
      <t>建筑面积</t>
    </r>
    <r>
      <rPr>
        <sz val="10"/>
        <rFont val="Times New Roman"/>
        <charset val="134"/>
      </rPr>
      <t>/</t>
    </r>
    <r>
      <rPr>
        <sz val="10"/>
        <rFont val="宋体"/>
        <charset val="134"/>
      </rPr>
      <t>容积
（㎡</t>
    </r>
    <r>
      <rPr>
        <sz val="10"/>
        <rFont val="Times New Roman"/>
        <charset val="134"/>
      </rPr>
      <t>/m³</t>
    </r>
    <r>
      <rPr>
        <sz val="10"/>
        <rFont val="宋体"/>
        <charset val="134"/>
      </rPr>
      <t>）</t>
    </r>
  </si>
  <si>
    <t>形象进度</t>
  </si>
  <si>
    <t>付款比例</t>
  </si>
  <si>
    <t>概算金额(元)</t>
  </si>
  <si>
    <r>
      <rPr>
        <sz val="10"/>
        <rFont val="Times New Roman"/>
        <charset val="134"/>
      </rPr>
      <t xml:space="preserve">土地出让合同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</si>
  <si>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建筑用地许可证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</si>
  <si>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建筑规划许可证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</si>
  <si>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r>
      <rPr>
        <sz val="10"/>
        <rFont val="Times New Roman"/>
        <charset val="134"/>
      </rPr>
      <t xml:space="preserve">建筑开工许可证
</t>
    </r>
    <r>
      <rPr>
        <sz val="10"/>
        <rFont val="Times New Roman"/>
        <charset val="134"/>
      </rPr>
      <t>(</t>
    </r>
    <r>
      <rPr>
        <sz val="10"/>
        <rFont val="Times New Roman"/>
        <charset val="134"/>
      </rPr>
      <t>有</t>
    </r>
    <r>
      <rPr>
        <sz val="10"/>
        <rFont val="Times New Roman"/>
        <charset val="134"/>
      </rPr>
      <t>/</t>
    </r>
    <r>
      <rPr>
        <sz val="10"/>
        <rFont val="Times New Roman"/>
        <charset val="134"/>
      </rPr>
      <t>无</t>
    </r>
    <r>
      <rPr>
        <sz val="10"/>
        <rFont val="Times New Roman"/>
        <charset val="134"/>
      </rPr>
      <t>)</t>
    </r>
  </si>
  <si>
    <t>BA1</t>
  </si>
  <si>
    <t>BA2</t>
  </si>
  <si>
    <t>BA3</t>
  </si>
  <si>
    <t>BA4</t>
  </si>
  <si>
    <t>BA5</t>
  </si>
  <si>
    <t>BA6</t>
  </si>
  <si>
    <t>BA7</t>
  </si>
  <si>
    <t>BA8</t>
  </si>
  <si>
    <t>BA9</t>
  </si>
  <si>
    <t>BA10</t>
  </si>
  <si>
    <t>BA11</t>
  </si>
  <si>
    <t>BA12</t>
  </si>
  <si>
    <t>BA13</t>
  </si>
  <si>
    <t>BA14</t>
  </si>
  <si>
    <t>BA15</t>
  </si>
  <si>
    <t>BA16</t>
  </si>
  <si>
    <t>BA17</t>
  </si>
  <si>
    <t>在建工程－土建工程合计</t>
  </si>
  <si>
    <t>减：在建土建工程减值准备</t>
  </si>
  <si>
    <t>在建工程－土建工程净额</t>
  </si>
  <si>
    <t>表4-9-2</t>
  </si>
  <si>
    <t>开工
日期</t>
  </si>
  <si>
    <t>预计完
工日期</t>
  </si>
  <si>
    <t>合同(概算)金额</t>
  </si>
  <si>
    <r>
      <rPr>
        <sz val="10"/>
        <rFont val="Times New Roman"/>
        <charset val="134"/>
      </rPr>
      <t xml:space="preserve">付款比例
</t>
    </r>
    <r>
      <rPr>
        <sz val="10"/>
        <rFont val="Times New Roman"/>
        <charset val="134"/>
      </rPr>
      <t>(%)</t>
    </r>
  </si>
  <si>
    <t>设备费</t>
  </si>
  <si>
    <t>资金成本</t>
  </si>
  <si>
    <t>安装费及其他</t>
  </si>
  <si>
    <t>BB1</t>
  </si>
  <si>
    <t>BB2</t>
  </si>
  <si>
    <t>BB3</t>
  </si>
  <si>
    <t>BB4</t>
  </si>
  <si>
    <t>BB5</t>
  </si>
  <si>
    <t>BB6</t>
  </si>
  <si>
    <t>BB7</t>
  </si>
  <si>
    <t>BB8</t>
  </si>
  <si>
    <t>BB9</t>
  </si>
  <si>
    <t>BB10</t>
  </si>
  <si>
    <t>BB11</t>
  </si>
  <si>
    <t>BB12</t>
  </si>
  <si>
    <t>BB13</t>
  </si>
  <si>
    <t>BB14</t>
  </si>
  <si>
    <t>BB15</t>
  </si>
  <si>
    <t>BB16</t>
  </si>
  <si>
    <t>BB17</t>
  </si>
  <si>
    <t>在建工程－设备在建工程合计</t>
  </si>
  <si>
    <t>减：在建设备安装工程减值准备</t>
  </si>
  <si>
    <t>在建工程－设备在建工程净额</t>
  </si>
  <si>
    <r>
      <rPr>
        <b/>
        <sz val="16"/>
        <rFont val="宋体"/>
        <charset val="134"/>
      </rPr>
      <t>在建工程</t>
    </r>
    <r>
      <rPr>
        <b/>
        <sz val="16"/>
        <rFont val="Times New Roman"/>
        <charset val="134"/>
      </rPr>
      <t>-</t>
    </r>
    <r>
      <rPr>
        <b/>
        <sz val="16"/>
        <rFont val="宋体"/>
        <charset val="134"/>
      </rPr>
      <t>待摊投资清查评估明细表</t>
    </r>
  </si>
  <si>
    <t>表4-9-3</t>
  </si>
  <si>
    <t>费用内容</t>
  </si>
  <si>
    <t>BC1</t>
  </si>
  <si>
    <t>BC2</t>
  </si>
  <si>
    <t>BC3</t>
  </si>
  <si>
    <t>BC4</t>
  </si>
  <si>
    <t>BC5</t>
  </si>
  <si>
    <t>BC6</t>
  </si>
  <si>
    <t>BC7</t>
  </si>
  <si>
    <t>BC8</t>
  </si>
  <si>
    <t>BC9</t>
  </si>
  <si>
    <t>BC10</t>
  </si>
  <si>
    <t>BC11</t>
  </si>
  <si>
    <t>BC12</t>
  </si>
  <si>
    <t>BC13</t>
  </si>
  <si>
    <t>BC14</t>
  </si>
  <si>
    <t>BC15</t>
  </si>
  <si>
    <t>BC16</t>
  </si>
  <si>
    <t>BC17</t>
  </si>
  <si>
    <t>BC18</t>
  </si>
  <si>
    <t>BC19</t>
  </si>
  <si>
    <t>BC20</t>
  </si>
  <si>
    <t xml:space="preserve">           合        计</t>
  </si>
  <si>
    <t>表4-9-4</t>
  </si>
  <si>
    <t>名称</t>
  </si>
  <si>
    <t>工程项目</t>
  </si>
  <si>
    <r>
      <rPr>
        <sz val="10"/>
        <rFont val="Times New Roman"/>
        <charset val="134"/>
      </rPr>
      <t>增值率</t>
    </r>
    <r>
      <rPr>
        <sz val="10"/>
        <rFont val="Times New Roman"/>
        <charset val="134"/>
      </rPr>
      <t>%</t>
    </r>
  </si>
  <si>
    <t>BD1</t>
  </si>
  <si>
    <t>BD2</t>
  </si>
  <si>
    <t>BD3</t>
  </si>
  <si>
    <t>BD4</t>
  </si>
  <si>
    <t>BD5</t>
  </si>
  <si>
    <t>BD6</t>
  </si>
  <si>
    <t>BD7</t>
  </si>
  <si>
    <t>BD8</t>
  </si>
  <si>
    <t>BD9</t>
  </si>
  <si>
    <t>BD10</t>
  </si>
  <si>
    <t>BD11</t>
  </si>
  <si>
    <t>BD12</t>
  </si>
  <si>
    <t>BD13</t>
  </si>
  <si>
    <t>BD14</t>
  </si>
  <si>
    <t>BD15</t>
  </si>
  <si>
    <t>BD16</t>
  </si>
  <si>
    <t>BD17</t>
  </si>
  <si>
    <r>
      <rPr>
        <sz val="10"/>
        <color indexed="8"/>
        <rFont val="宋体"/>
        <charset val="134"/>
      </rPr>
      <t>在建工程</t>
    </r>
    <r>
      <rPr>
        <sz val="10"/>
        <color indexed="8"/>
        <rFont val="Times New Roman"/>
        <charset val="134"/>
      </rPr>
      <t>-</t>
    </r>
    <r>
      <rPr>
        <sz val="10"/>
        <color indexed="8"/>
        <rFont val="宋体"/>
        <charset val="134"/>
      </rPr>
      <t>工程物资合计</t>
    </r>
  </si>
  <si>
    <r>
      <rPr>
        <sz val="10"/>
        <color indexed="8"/>
        <rFont val="宋体"/>
        <charset val="134"/>
      </rPr>
      <t>减：在建工程物资减值准备</t>
    </r>
  </si>
  <si>
    <r>
      <rPr>
        <sz val="10"/>
        <rFont val="宋体"/>
        <charset val="134"/>
      </rPr>
      <t>在建工程</t>
    </r>
    <r>
      <rPr>
        <sz val="10"/>
        <rFont val="Times New Roman"/>
        <charset val="134"/>
      </rPr>
      <t>-</t>
    </r>
    <r>
      <rPr>
        <sz val="10"/>
        <rFont val="宋体"/>
        <charset val="134"/>
      </rPr>
      <t>工程物资净额</t>
    </r>
  </si>
  <si>
    <t>表4-10</t>
  </si>
  <si>
    <t>种类</t>
  </si>
  <si>
    <t>群别</t>
  </si>
  <si>
    <t>BE1</t>
  </si>
  <si>
    <t>BE2</t>
  </si>
  <si>
    <t>BE3</t>
  </si>
  <si>
    <t>BE4</t>
  </si>
  <si>
    <t>BE5</t>
  </si>
  <si>
    <t>BE6</t>
  </si>
  <si>
    <t>BE7</t>
  </si>
  <si>
    <t>BE8</t>
  </si>
  <si>
    <t>BE9</t>
  </si>
  <si>
    <t>BE10</t>
  </si>
  <si>
    <t>BE11</t>
  </si>
  <si>
    <t>BE12</t>
  </si>
  <si>
    <t>BE13</t>
  </si>
  <si>
    <t>BE14</t>
  </si>
  <si>
    <t>BE15</t>
  </si>
  <si>
    <t>BE16</t>
  </si>
  <si>
    <t>BE17</t>
  </si>
  <si>
    <t>减：生产性生物资产减值准备</t>
  </si>
  <si>
    <t>净            额</t>
  </si>
  <si>
    <t>表4-11</t>
  </si>
  <si>
    <t>类别</t>
  </si>
  <si>
    <t>矿区（或油田）</t>
  </si>
  <si>
    <t>形成日期</t>
  </si>
  <si>
    <t>来源（购入、自行建造）</t>
  </si>
  <si>
    <t>BF1</t>
  </si>
  <si>
    <t>BF2</t>
  </si>
  <si>
    <t>BF3</t>
  </si>
  <si>
    <t>BF4</t>
  </si>
  <si>
    <t>BF5</t>
  </si>
  <si>
    <t>BF6</t>
  </si>
  <si>
    <t>BF7</t>
  </si>
  <si>
    <t>BF8</t>
  </si>
  <si>
    <t>BF9</t>
  </si>
  <si>
    <t>BF10</t>
  </si>
  <si>
    <t>BF11</t>
  </si>
  <si>
    <t>BF12</t>
  </si>
  <si>
    <t>BF13</t>
  </si>
  <si>
    <t>BF14</t>
  </si>
  <si>
    <t>BF15</t>
  </si>
  <si>
    <t>BF16</t>
  </si>
  <si>
    <t>BF17</t>
  </si>
  <si>
    <t>油气资产合计</t>
  </si>
  <si>
    <t>减：油气资产减值准备</t>
  </si>
  <si>
    <t>油气资产净额</t>
  </si>
  <si>
    <t>表4-12</t>
  </si>
  <si>
    <r>
      <rPr>
        <sz val="10"/>
        <rFont val="宋体"/>
        <charset val="134"/>
      </rPr>
      <t>项目名称</t>
    </r>
  </si>
  <si>
    <r>
      <rPr>
        <sz val="10"/>
        <rFont val="宋体"/>
        <charset val="134"/>
      </rPr>
      <t>出租人</t>
    </r>
  </si>
  <si>
    <r>
      <rPr>
        <sz val="10"/>
        <rFont val="宋体"/>
        <charset val="134"/>
      </rPr>
      <t>租赁类型</t>
    </r>
  </si>
  <si>
    <r>
      <rPr>
        <sz val="10"/>
        <rFont val="宋体"/>
        <charset val="134"/>
      </rPr>
      <t>租赁期开始日</t>
    </r>
  </si>
  <si>
    <r>
      <rPr>
        <sz val="10"/>
        <rFont val="宋体"/>
        <charset val="134"/>
      </rPr>
      <t>租赁期结束日</t>
    </r>
  </si>
  <si>
    <t>BG1</t>
  </si>
  <si>
    <t>BG2</t>
  </si>
  <si>
    <t>BG3</t>
  </si>
  <si>
    <t>BG4</t>
  </si>
  <si>
    <t>BG5</t>
  </si>
  <si>
    <t>BG6</t>
  </si>
  <si>
    <t>BG7</t>
  </si>
  <si>
    <t>BG8</t>
  </si>
  <si>
    <t>BG9</t>
  </si>
  <si>
    <t>BG10</t>
  </si>
  <si>
    <t>BG11</t>
  </si>
  <si>
    <t>BG12</t>
  </si>
  <si>
    <t>BG13</t>
  </si>
  <si>
    <t>BG14</t>
  </si>
  <si>
    <t>BG15</t>
  </si>
  <si>
    <t>BG16</t>
  </si>
  <si>
    <t>BG17</t>
  </si>
  <si>
    <t>无形资产评估汇总表</t>
  </si>
  <si>
    <t>表4-13</t>
  </si>
  <si>
    <t>4-13-1</t>
  </si>
  <si>
    <t>无形资产-土地使用权</t>
  </si>
  <si>
    <t>4-13-2</t>
  </si>
  <si>
    <t>无形资产-矿业权</t>
  </si>
  <si>
    <t>4-13-3</t>
  </si>
  <si>
    <t>无形资产-其他无形资产</t>
  </si>
  <si>
    <t>无形资产合计</t>
  </si>
  <si>
    <t>减：无形资产减值准备</t>
  </si>
  <si>
    <t>无形资产净额</t>
  </si>
  <si>
    <t>表4-13-1</t>
  </si>
  <si>
    <r>
      <rPr>
        <sz val="10"/>
        <rFont val="宋体"/>
        <charset val="134"/>
      </rPr>
      <t>证载权利人</t>
    </r>
  </si>
  <si>
    <r>
      <rPr>
        <sz val="10"/>
        <rFont val="宋体"/>
        <charset val="134"/>
      </rPr>
      <t>终止日期</t>
    </r>
  </si>
  <si>
    <t>他项权利</t>
  </si>
  <si>
    <t>BH1</t>
  </si>
  <si>
    <t>BH2</t>
  </si>
  <si>
    <t>BH3</t>
  </si>
  <si>
    <t>BH4</t>
  </si>
  <si>
    <t>BH5</t>
  </si>
  <si>
    <t>BH6</t>
  </si>
  <si>
    <t>BH7</t>
  </si>
  <si>
    <t>BH8</t>
  </si>
  <si>
    <t>BH9</t>
  </si>
  <si>
    <t>BH10</t>
  </si>
  <si>
    <t>BH11</t>
  </si>
  <si>
    <t>BH12</t>
  </si>
  <si>
    <t>BH13</t>
  </si>
  <si>
    <t>BH14</t>
  </si>
  <si>
    <t>BH15</t>
  </si>
  <si>
    <t>BH16</t>
  </si>
  <si>
    <t>BH17</t>
  </si>
  <si>
    <t>BH18</t>
  </si>
  <si>
    <t>BH19</t>
  </si>
  <si>
    <t>BH20</t>
  </si>
  <si>
    <t>BH21</t>
  </si>
  <si>
    <t>BH22</t>
  </si>
  <si>
    <t>BH23</t>
  </si>
  <si>
    <t>无形-土地合计</t>
  </si>
  <si>
    <t>减：无形-土地减值准备</t>
  </si>
  <si>
    <t>表4-13-2</t>
  </si>
  <si>
    <r>
      <rPr>
        <sz val="10"/>
        <rFont val="Times New Roman"/>
        <charset val="134"/>
      </rPr>
      <t>名称、种类
（探矿权</t>
    </r>
    <r>
      <rPr>
        <sz val="10"/>
        <rFont val="Times New Roman"/>
        <charset val="134"/>
      </rPr>
      <t>/</t>
    </r>
    <r>
      <rPr>
        <sz val="10"/>
        <rFont val="Times New Roman"/>
        <charset val="134"/>
      </rPr>
      <t>采矿权）</t>
    </r>
  </si>
  <si>
    <t>勘查（采矿）许可证编号</t>
  </si>
  <si>
    <t>取得方式</t>
  </si>
  <si>
    <t>剩余有效年限</t>
  </si>
  <si>
    <t>勘查开发阶段</t>
  </si>
  <si>
    <r>
      <rPr>
        <sz val="10"/>
        <rFont val="宋体"/>
        <charset val="134"/>
      </rPr>
      <t>核定（批准）
生产规模</t>
    </r>
  </si>
  <si>
    <t>BJ1</t>
  </si>
  <si>
    <t>BJ2</t>
  </si>
  <si>
    <t>BJ3</t>
  </si>
  <si>
    <t>BJ4</t>
  </si>
  <si>
    <t>BJ5</t>
  </si>
  <si>
    <r>
      <rPr>
        <sz val="12"/>
        <rFont val="宋体"/>
        <charset val="134"/>
      </rPr>
      <t>㎡</t>
    </r>
  </si>
  <si>
    <t>BJ6</t>
  </si>
  <si>
    <t>BJ7</t>
  </si>
  <si>
    <t>BJ8</t>
  </si>
  <si>
    <t>BJ9</t>
  </si>
  <si>
    <t>BJ10</t>
  </si>
  <si>
    <t>BJ11</t>
  </si>
  <si>
    <t>BJ12</t>
  </si>
  <si>
    <t>BJ13</t>
  </si>
  <si>
    <t>BJ14</t>
  </si>
  <si>
    <t>BJ15</t>
  </si>
  <si>
    <t>BJ16</t>
  </si>
  <si>
    <t>BJ17</t>
  </si>
  <si>
    <t>BJ18</t>
  </si>
  <si>
    <t>BJ19</t>
  </si>
  <si>
    <t>BJ20</t>
  </si>
  <si>
    <t>BJ21</t>
  </si>
  <si>
    <t>无形-矿业权合计</t>
  </si>
  <si>
    <t>减：无形-矿业权减值准备</t>
  </si>
  <si>
    <t>表4-13-3</t>
  </si>
  <si>
    <r>
      <rPr>
        <sz val="10"/>
        <rFont val="宋体"/>
        <charset val="134"/>
      </rPr>
      <t>无形资产名称和内容</t>
    </r>
  </si>
  <si>
    <r>
      <rPr>
        <sz val="10"/>
        <rFont val="宋体"/>
        <charset val="134"/>
      </rPr>
      <t>无形资产类型</t>
    </r>
  </si>
  <si>
    <r>
      <rPr>
        <sz val="10"/>
        <rFont val="宋体"/>
        <charset val="134"/>
      </rPr>
      <t>权证编号</t>
    </r>
  </si>
  <si>
    <t>法定/预计使用年限</t>
  </si>
  <si>
    <t>BK1</t>
  </si>
  <si>
    <t>BK2</t>
  </si>
  <si>
    <t>BK3</t>
  </si>
  <si>
    <t>BK4</t>
  </si>
  <si>
    <t>BK5</t>
  </si>
  <si>
    <t>BK6</t>
  </si>
  <si>
    <t>BK7</t>
  </si>
  <si>
    <t>BK8</t>
  </si>
  <si>
    <t>BK9</t>
  </si>
  <si>
    <t>BK10</t>
  </si>
  <si>
    <t>BK11</t>
  </si>
  <si>
    <t>BK12</t>
  </si>
  <si>
    <t>BK13</t>
  </si>
  <si>
    <t>BK14</t>
  </si>
  <si>
    <t>BK15</t>
  </si>
  <si>
    <t>BK16</t>
  </si>
  <si>
    <t>BK17</t>
  </si>
  <si>
    <t>BK18</t>
  </si>
  <si>
    <t>无形-其他合计</t>
  </si>
  <si>
    <t>减：无形-其他减值准备</t>
  </si>
  <si>
    <t>开发支出评估明细表</t>
  </si>
  <si>
    <t>表4-14</t>
  </si>
  <si>
    <t>内容或名称</t>
  </si>
  <si>
    <r>
      <rPr>
        <sz val="10"/>
        <rFont val="宋体"/>
        <charset val="134"/>
      </rPr>
      <t>发生日期
（年月）</t>
    </r>
  </si>
  <si>
    <r>
      <rPr>
        <sz val="10"/>
        <rFont val="宋体"/>
        <charset val="134"/>
      </rPr>
      <t>预计完成日期
（年月）</t>
    </r>
  </si>
  <si>
    <t>拟形成无形资产类型（专有技术/专利）</t>
  </si>
  <si>
    <t>技术成熟度</t>
  </si>
  <si>
    <t>业内技术水平</t>
  </si>
  <si>
    <t>预算投入金额</t>
  </si>
  <si>
    <t>BM1</t>
  </si>
  <si>
    <t>BM2</t>
  </si>
  <si>
    <t>BM3</t>
  </si>
  <si>
    <t>BM4</t>
  </si>
  <si>
    <t>BM5</t>
  </si>
  <si>
    <t>BM6</t>
  </si>
  <si>
    <t>BM7</t>
  </si>
  <si>
    <t>BM8</t>
  </si>
  <si>
    <t>BM9</t>
  </si>
  <si>
    <t>BM10</t>
  </si>
  <si>
    <t>BM11</t>
  </si>
  <si>
    <t>BM12</t>
  </si>
  <si>
    <t>BM13</t>
  </si>
  <si>
    <t>BM14</t>
  </si>
  <si>
    <t>BM15</t>
  </si>
  <si>
    <t>BM16</t>
  </si>
  <si>
    <t>BM17</t>
  </si>
  <si>
    <t>BM18</t>
  </si>
  <si>
    <t>BM19</t>
  </si>
  <si>
    <t>BM20</t>
  </si>
  <si>
    <t>表4-15</t>
  </si>
  <si>
    <t>BN1</t>
  </si>
  <si>
    <t>BN2</t>
  </si>
  <si>
    <t>BN3</t>
  </si>
  <si>
    <t>BN4</t>
  </si>
  <si>
    <t>BN5</t>
  </si>
  <si>
    <t>BN6</t>
  </si>
  <si>
    <t>BN7</t>
  </si>
  <si>
    <t>BN8</t>
  </si>
  <si>
    <t>BN9</t>
  </si>
  <si>
    <t>BN10</t>
  </si>
  <si>
    <t>BN11</t>
  </si>
  <si>
    <t>BN12</t>
  </si>
  <si>
    <t>BN13</t>
  </si>
  <si>
    <t>BN14</t>
  </si>
  <si>
    <t>BN15</t>
  </si>
  <si>
    <t>BN16</t>
  </si>
  <si>
    <t>BN17</t>
  </si>
  <si>
    <t>BN18</t>
  </si>
  <si>
    <t>商誉合计</t>
  </si>
  <si>
    <t>减：商誉减值准备</t>
  </si>
  <si>
    <t>商誉净额</t>
  </si>
  <si>
    <t>长期待摊费用评估明细表</t>
  </si>
  <si>
    <t>表4-16</t>
  </si>
  <si>
    <t>费用名称或内容</t>
  </si>
  <si>
    <t>原始发生额</t>
  </si>
  <si>
    <r>
      <rPr>
        <sz val="10"/>
        <rFont val="宋体"/>
        <charset val="134"/>
      </rPr>
      <t>预计摊销月数</t>
    </r>
  </si>
  <si>
    <r>
      <rPr>
        <sz val="10"/>
        <rFont val="宋体"/>
        <charset val="134"/>
      </rPr>
      <t>尚存受益月数</t>
    </r>
  </si>
  <si>
    <t>BP1</t>
  </si>
  <si>
    <t>BP2</t>
  </si>
  <si>
    <t>BP3</t>
  </si>
  <si>
    <t>BP4</t>
  </si>
  <si>
    <t>BP5</t>
  </si>
  <si>
    <t>BP6</t>
  </si>
  <si>
    <t>BP7</t>
  </si>
  <si>
    <t>BP8</t>
  </si>
  <si>
    <t>BP9</t>
  </si>
  <si>
    <t>BP10</t>
  </si>
  <si>
    <t>BP11</t>
  </si>
  <si>
    <t>BP12</t>
  </si>
  <si>
    <t>BP13</t>
  </si>
  <si>
    <t>BP14</t>
  </si>
  <si>
    <t>BP15</t>
  </si>
  <si>
    <t>BP16</t>
  </si>
  <si>
    <t>BP17</t>
  </si>
  <si>
    <t>BP18</t>
  </si>
  <si>
    <t>BP19</t>
  </si>
  <si>
    <t>BP20</t>
  </si>
  <si>
    <t>合                    计</t>
  </si>
  <si>
    <t>递延所得税资产评估明细表</t>
  </si>
  <si>
    <t>表4-17</t>
  </si>
  <si>
    <t>BQ1</t>
  </si>
  <si>
    <t>BQ2</t>
  </si>
  <si>
    <t>BQ3</t>
  </si>
  <si>
    <t>BQ4</t>
  </si>
  <si>
    <t>BQ5</t>
  </si>
  <si>
    <t>BQ6</t>
  </si>
  <si>
    <t>BQ7</t>
  </si>
  <si>
    <t>BQ8</t>
  </si>
  <si>
    <t>BQ9</t>
  </si>
  <si>
    <t>BQ10</t>
  </si>
  <si>
    <t>BQ11</t>
  </si>
  <si>
    <t>BQ12</t>
  </si>
  <si>
    <t>BQ13</t>
  </si>
  <si>
    <t>BQ14</t>
  </si>
  <si>
    <t>BQ15</t>
  </si>
  <si>
    <t>BQ16</t>
  </si>
  <si>
    <t>BQ17</t>
  </si>
  <si>
    <t>BQ18</t>
  </si>
  <si>
    <t>BQ19</t>
  </si>
  <si>
    <t>BQ20</t>
  </si>
  <si>
    <t>其他非流动资产评估明细表</t>
  </si>
  <si>
    <t>表4-18</t>
  </si>
  <si>
    <t>BR1</t>
  </si>
  <si>
    <t>BR2</t>
  </si>
  <si>
    <t>BR3</t>
  </si>
  <si>
    <t>BR4</t>
  </si>
  <si>
    <t>BR5</t>
  </si>
  <si>
    <t>BR6</t>
  </si>
  <si>
    <t>BR7</t>
  </si>
  <si>
    <t>BR8</t>
  </si>
  <si>
    <t>BR9</t>
  </si>
  <si>
    <t>BR10</t>
  </si>
  <si>
    <t>BR11</t>
  </si>
  <si>
    <t>BR12</t>
  </si>
  <si>
    <t>BR13</t>
  </si>
  <si>
    <t>BR14</t>
  </si>
  <si>
    <t>BR15</t>
  </si>
  <si>
    <t>BR16</t>
  </si>
  <si>
    <t>BR17</t>
  </si>
  <si>
    <t>BR18</t>
  </si>
  <si>
    <t>BR19</t>
  </si>
  <si>
    <t>BR20</t>
  </si>
  <si>
    <t>流动负债评估汇总表</t>
  </si>
  <si>
    <t>表5</t>
  </si>
  <si>
    <t>5-1</t>
  </si>
  <si>
    <t>5-2</t>
  </si>
  <si>
    <t>5-3</t>
  </si>
  <si>
    <t>5-4</t>
  </si>
  <si>
    <t>5-5</t>
  </si>
  <si>
    <t>5-6</t>
  </si>
  <si>
    <t>5-7</t>
  </si>
  <si>
    <t>5-8</t>
  </si>
  <si>
    <t>5-9</t>
  </si>
  <si>
    <t>5-10</t>
  </si>
  <si>
    <t>5-11</t>
  </si>
  <si>
    <t>5-12</t>
  </si>
  <si>
    <t>5-13</t>
  </si>
  <si>
    <t>短期借款评估明细表</t>
  </si>
  <si>
    <t xml:space="preserve"> 表5-1</t>
  </si>
  <si>
    <t>放款银行（或机构）名称</t>
  </si>
  <si>
    <t>借款方式</t>
  </si>
  <si>
    <t>到期日</t>
  </si>
  <si>
    <t>月利率%</t>
  </si>
  <si>
    <t>外币金额</t>
  </si>
  <si>
    <t>外币基准日汇率</t>
  </si>
  <si>
    <t>BS1</t>
  </si>
  <si>
    <t>BS2</t>
  </si>
  <si>
    <t>BS3</t>
  </si>
  <si>
    <t>BS4</t>
  </si>
  <si>
    <t>BS5</t>
  </si>
  <si>
    <t>BS6</t>
  </si>
  <si>
    <t>BS7</t>
  </si>
  <si>
    <t>BS8</t>
  </si>
  <si>
    <t>BS9</t>
  </si>
  <si>
    <t>BS10</t>
  </si>
  <si>
    <t>BS11</t>
  </si>
  <si>
    <t>BS12</t>
  </si>
  <si>
    <t>BS13</t>
  </si>
  <si>
    <t>BS14</t>
  </si>
  <si>
    <t>BS15</t>
  </si>
  <si>
    <t>BS16</t>
  </si>
  <si>
    <t>BS17</t>
  </si>
  <si>
    <t>BS18</t>
  </si>
  <si>
    <t>BS19</t>
  </si>
  <si>
    <t>BS20</t>
  </si>
  <si>
    <t>交易性金融负债评估明细表</t>
  </si>
  <si>
    <t>表5-2</t>
  </si>
  <si>
    <r>
      <rPr>
        <sz val="10"/>
        <rFont val="宋体"/>
        <charset val="134"/>
      </rPr>
      <t>证券名称</t>
    </r>
  </si>
  <si>
    <r>
      <rPr>
        <sz val="10"/>
        <rFont val="宋体"/>
        <charset val="134"/>
      </rPr>
      <t>证券种类</t>
    </r>
  </si>
  <si>
    <r>
      <rPr>
        <sz val="10"/>
        <rFont val="宋体"/>
        <charset val="134"/>
      </rPr>
      <t>基准日单位市值</t>
    </r>
  </si>
  <si>
    <t>BT1</t>
  </si>
  <si>
    <t>BT2</t>
  </si>
  <si>
    <t>BT3</t>
  </si>
  <si>
    <t>BT4</t>
  </si>
  <si>
    <t>BT5</t>
  </si>
  <si>
    <t>BT6</t>
  </si>
  <si>
    <t>BT7</t>
  </si>
  <si>
    <t>BT8</t>
  </si>
  <si>
    <t>BT9</t>
  </si>
  <si>
    <t>BT10</t>
  </si>
  <si>
    <t>BT11</t>
  </si>
  <si>
    <t>BT12</t>
  </si>
  <si>
    <t>BT13</t>
  </si>
  <si>
    <t>BT14</t>
  </si>
  <si>
    <t>BT15</t>
  </si>
  <si>
    <t>BT16</t>
  </si>
  <si>
    <t>BT17</t>
  </si>
  <si>
    <t>BT18</t>
  </si>
  <si>
    <t>BT19</t>
  </si>
  <si>
    <t>BT20</t>
  </si>
  <si>
    <t>衍生金融负债评估明细表</t>
  </si>
  <si>
    <t>表5-3</t>
  </si>
  <si>
    <r>
      <rPr>
        <sz val="10"/>
        <rFont val="宋体"/>
        <charset val="134"/>
      </rPr>
      <t>现行年利率</t>
    </r>
    <r>
      <rPr>
        <sz val="10"/>
        <rFont val="Times New Roman"/>
        <charset val="134"/>
      </rPr>
      <t>%</t>
    </r>
  </si>
  <si>
    <r>
      <rPr>
        <sz val="10"/>
        <rFont val="宋体"/>
        <charset val="134"/>
      </rPr>
      <t>浮动利率</t>
    </r>
    <r>
      <rPr>
        <sz val="10"/>
        <rFont val="Times New Roman"/>
        <charset val="134"/>
      </rPr>
      <t>/</t>
    </r>
    <r>
      <rPr>
        <sz val="10"/>
        <rFont val="宋体"/>
        <charset val="134"/>
      </rPr>
      <t>固定利率</t>
    </r>
    <r>
      <rPr>
        <sz val="10"/>
        <rFont val="Times New Roman"/>
        <charset val="134"/>
      </rPr>
      <t>%</t>
    </r>
  </si>
  <si>
    <r>
      <rPr>
        <sz val="10"/>
        <rFont val="宋体"/>
        <charset val="134"/>
      </rPr>
      <t>票面价值</t>
    </r>
  </si>
  <si>
    <r>
      <rPr>
        <sz val="10"/>
        <rFont val="宋体"/>
        <charset val="134"/>
      </rPr>
      <t>国库券本金</t>
    </r>
  </si>
  <si>
    <r>
      <rPr>
        <sz val="10"/>
        <rFont val="宋体"/>
        <charset val="134"/>
      </rPr>
      <t>买入国库券垫付利息</t>
    </r>
  </si>
  <si>
    <r>
      <rPr>
        <sz val="10"/>
        <rFont val="宋体"/>
        <charset val="134"/>
      </rPr>
      <t>确定市值方法</t>
    </r>
  </si>
  <si>
    <r>
      <rPr>
        <sz val="10"/>
        <rFont val="宋体"/>
        <charset val="134"/>
      </rPr>
      <t>债券面值</t>
    </r>
  </si>
  <si>
    <r>
      <rPr>
        <sz val="10"/>
        <rFont val="宋体"/>
        <charset val="134"/>
      </rPr>
      <t>溢价</t>
    </r>
    <r>
      <rPr>
        <sz val="10"/>
        <rFont val="Times New Roman"/>
        <charset val="134"/>
      </rPr>
      <t xml:space="preserve"> / (</t>
    </r>
    <r>
      <rPr>
        <sz val="10"/>
        <rFont val="宋体"/>
        <charset val="134"/>
      </rPr>
      <t>折扣</t>
    </r>
    <r>
      <rPr>
        <sz val="10"/>
        <rFont val="Times New Roman"/>
        <charset val="134"/>
      </rPr>
      <t>)</t>
    </r>
  </si>
  <si>
    <r>
      <rPr>
        <sz val="10"/>
        <rFont val="宋体"/>
        <charset val="134"/>
      </rPr>
      <t>应计利息</t>
    </r>
  </si>
  <si>
    <r>
      <rPr>
        <sz val="10"/>
        <rFont val="宋体"/>
        <charset val="134"/>
      </rPr>
      <t>期限</t>
    </r>
  </si>
  <si>
    <r>
      <rPr>
        <sz val="10"/>
        <rFont val="宋体"/>
        <charset val="134"/>
      </rPr>
      <t xml:space="preserve">交易日期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</si>
  <si>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 xml:space="preserve">结算日期
</t>
    </r>
    <r>
      <rPr>
        <sz val="10"/>
        <rFont val="Times New Roman"/>
        <charset val="134"/>
      </rPr>
      <t>(</t>
    </r>
    <r>
      <rPr>
        <sz val="10"/>
        <rFont val="宋体"/>
        <charset val="134"/>
      </rPr>
      <t>年</t>
    </r>
    <r>
      <rPr>
        <sz val="10"/>
        <rFont val="Times New Roman"/>
        <charset val="134"/>
      </rPr>
      <t>/</t>
    </r>
    <r>
      <rPr>
        <sz val="10"/>
        <rFont val="宋体"/>
        <charset val="134"/>
      </rPr>
      <t>月</t>
    </r>
    <r>
      <rPr>
        <sz val="10"/>
        <rFont val="Times New Roman"/>
        <charset val="134"/>
      </rPr>
      <t>/</t>
    </r>
    <r>
      <rPr>
        <sz val="10"/>
        <rFont val="宋体"/>
        <charset val="134"/>
      </rPr>
      <t>日</t>
    </r>
    <r>
      <rPr>
        <sz val="10"/>
        <rFont val="Times New Roman"/>
        <charset val="134"/>
      </rPr>
      <t>)</t>
    </r>
  </si>
  <si>
    <r>
      <rPr>
        <sz val="10"/>
        <rFont val="宋体"/>
        <charset val="134"/>
      </rPr>
      <t>原币面值</t>
    </r>
  </si>
  <si>
    <r>
      <rPr>
        <sz val="10"/>
        <rFont val="宋体"/>
        <charset val="134"/>
      </rPr>
      <t>原币
溢价</t>
    </r>
    <r>
      <rPr>
        <sz val="10"/>
        <rFont val="Times New Roman"/>
        <charset val="134"/>
      </rPr>
      <t xml:space="preserve"> / (</t>
    </r>
    <r>
      <rPr>
        <sz val="10"/>
        <rFont val="宋体"/>
        <charset val="134"/>
      </rPr>
      <t>折扣</t>
    </r>
    <r>
      <rPr>
        <sz val="10"/>
        <rFont val="Times New Roman"/>
        <charset val="134"/>
      </rPr>
      <t>)</t>
    </r>
  </si>
  <si>
    <r>
      <rPr>
        <sz val="10"/>
        <rFont val="宋体"/>
        <charset val="134"/>
      </rPr>
      <t>原币
债券应收利息</t>
    </r>
  </si>
  <si>
    <r>
      <rPr>
        <sz val="10"/>
        <rFont val="Times New Roman"/>
        <charset val="134"/>
      </rPr>
      <t xml:space="preserve">
</t>
    </r>
    <r>
      <rPr>
        <sz val="10"/>
        <rFont val="宋体"/>
        <charset val="134"/>
      </rPr>
      <t>原币购入净价</t>
    </r>
  </si>
  <si>
    <r>
      <rPr>
        <sz val="10"/>
        <rFont val="宋体"/>
        <charset val="134"/>
      </rPr>
      <t>摊销期限</t>
    </r>
    <r>
      <rPr>
        <sz val="10"/>
        <rFont val="Times New Roman"/>
        <charset val="134"/>
      </rPr>
      <t xml:space="preserve">
(</t>
    </r>
    <r>
      <rPr>
        <sz val="10"/>
        <rFont val="宋体"/>
        <charset val="134"/>
      </rPr>
      <t>以结算日期起计之总月数</t>
    </r>
    <r>
      <rPr>
        <sz val="10"/>
        <rFont val="Times New Roman"/>
        <charset val="134"/>
      </rPr>
      <t>)</t>
    </r>
  </si>
  <si>
    <r>
      <rPr>
        <sz val="10"/>
        <rFont val="宋体"/>
        <charset val="134"/>
      </rPr>
      <t>期初余额
原币金额</t>
    </r>
  </si>
  <si>
    <r>
      <rPr>
        <sz val="10"/>
        <rFont val="宋体"/>
        <charset val="134"/>
      </rPr>
      <t>本期摊销
原币金额</t>
    </r>
  </si>
  <si>
    <r>
      <rPr>
        <sz val="10"/>
        <rFont val="宋体"/>
        <charset val="134"/>
      </rPr>
      <t>期末余额
原币金额</t>
    </r>
  </si>
  <si>
    <r>
      <rPr>
        <sz val="10"/>
        <rFont val="宋体"/>
        <charset val="134"/>
      </rPr>
      <t>最后计提日期
（年</t>
    </r>
    <r>
      <rPr>
        <sz val="10"/>
        <rFont val="Times New Roman"/>
        <charset val="134"/>
      </rPr>
      <t>/</t>
    </r>
    <r>
      <rPr>
        <sz val="10"/>
        <rFont val="宋体"/>
        <charset val="134"/>
      </rPr>
      <t>月</t>
    </r>
    <r>
      <rPr>
        <sz val="10"/>
        <rFont val="Times New Roman"/>
        <charset val="134"/>
      </rPr>
      <t>/</t>
    </r>
    <r>
      <rPr>
        <sz val="10"/>
        <rFont val="宋体"/>
        <charset val="134"/>
      </rPr>
      <t>日）</t>
    </r>
  </si>
  <si>
    <r>
      <rPr>
        <sz val="10"/>
        <rFont val="宋体"/>
        <charset val="134"/>
      </rPr>
      <t>计提日数</t>
    </r>
  </si>
  <si>
    <r>
      <rPr>
        <sz val="10"/>
        <rFont val="宋体"/>
        <charset val="134"/>
      </rPr>
      <t>折人民币</t>
    </r>
  </si>
  <si>
    <t>BU1</t>
  </si>
  <si>
    <t>BU2</t>
  </si>
  <si>
    <t>BU3</t>
  </si>
  <si>
    <t>BU4</t>
  </si>
  <si>
    <t>BU5</t>
  </si>
  <si>
    <t>BU6</t>
  </si>
  <si>
    <t>BU7</t>
  </si>
  <si>
    <t>BU8</t>
  </si>
  <si>
    <t>BU9</t>
  </si>
  <si>
    <t>BU10</t>
  </si>
  <si>
    <t>BU11</t>
  </si>
  <si>
    <t>BU12</t>
  </si>
  <si>
    <t>BU13</t>
  </si>
  <si>
    <t>BU14</t>
  </si>
  <si>
    <t>BU15</t>
  </si>
  <si>
    <t>BU16</t>
  </si>
  <si>
    <t>BU17</t>
  </si>
  <si>
    <t>BU18</t>
  </si>
  <si>
    <t>BU19</t>
  </si>
  <si>
    <t>BU20</t>
  </si>
  <si>
    <t>应付票据评估明细表</t>
  </si>
  <si>
    <t>表5-4</t>
  </si>
  <si>
    <r>
      <rPr>
        <sz val="10"/>
        <rFont val="宋体"/>
        <charset val="134"/>
      </rPr>
      <t>账面余额</t>
    </r>
  </si>
  <si>
    <t>BV1</t>
  </si>
  <si>
    <t>BV2</t>
  </si>
  <si>
    <t>BV3</t>
  </si>
  <si>
    <t>BV4</t>
  </si>
  <si>
    <t>BV5</t>
  </si>
  <si>
    <t>BV6</t>
  </si>
  <si>
    <t>BV7</t>
  </si>
  <si>
    <t>BV8</t>
  </si>
  <si>
    <t>BV9</t>
  </si>
  <si>
    <t>BV10</t>
  </si>
  <si>
    <t>BV11</t>
  </si>
  <si>
    <t>BV12</t>
  </si>
  <si>
    <t>BV13</t>
  </si>
  <si>
    <t>BV14</t>
  </si>
  <si>
    <t>BV15</t>
  </si>
  <si>
    <t>BV16</t>
  </si>
  <si>
    <t>BV17</t>
  </si>
  <si>
    <t>BV18</t>
  </si>
  <si>
    <t>BV19</t>
  </si>
  <si>
    <t>BV20</t>
  </si>
  <si>
    <t>应付账款评估明细表</t>
  </si>
  <si>
    <t>表5-5</t>
  </si>
  <si>
    <t>BW1</t>
  </si>
  <si>
    <t>BW2</t>
  </si>
  <si>
    <t>BW3</t>
  </si>
  <si>
    <t>BW4</t>
  </si>
  <si>
    <t>BW5</t>
  </si>
  <si>
    <t>BW6</t>
  </si>
  <si>
    <t>BW7</t>
  </si>
  <si>
    <t>BW8</t>
  </si>
  <si>
    <t>BW9</t>
  </si>
  <si>
    <t>BW10</t>
  </si>
  <si>
    <t>BW11</t>
  </si>
  <si>
    <t>BW12</t>
  </si>
  <si>
    <t>BW13</t>
  </si>
  <si>
    <t>BW14</t>
  </si>
  <si>
    <t>BW15</t>
  </si>
  <si>
    <t>BW16</t>
  </si>
  <si>
    <t>BW17</t>
  </si>
  <si>
    <t>BW18</t>
  </si>
  <si>
    <t>BW19</t>
  </si>
  <si>
    <t>BW20</t>
  </si>
  <si>
    <t>预收款项评估明细表</t>
  </si>
  <si>
    <r>
      <rPr>
        <sz val="10"/>
        <rFont val="Times New Roman"/>
        <charset val="134"/>
      </rPr>
      <t>表</t>
    </r>
    <r>
      <rPr>
        <sz val="10"/>
        <rFont val="Times New Roman"/>
        <charset val="134"/>
      </rPr>
      <t>5-6</t>
    </r>
  </si>
  <si>
    <t>BX1</t>
  </si>
  <si>
    <t>BX2</t>
  </si>
  <si>
    <t>BX3</t>
  </si>
  <si>
    <t>BX4</t>
  </si>
  <si>
    <t>BX5</t>
  </si>
  <si>
    <t>BX6</t>
  </si>
  <si>
    <t>BX7</t>
  </si>
  <si>
    <t>BX8</t>
  </si>
  <si>
    <t>BX9</t>
  </si>
  <si>
    <t>BX10</t>
  </si>
  <si>
    <t>BX11</t>
  </si>
  <si>
    <t>BX12</t>
  </si>
  <si>
    <t>BX13</t>
  </si>
  <si>
    <t>BX14</t>
  </si>
  <si>
    <t>BX15</t>
  </si>
  <si>
    <t>BX16</t>
  </si>
  <si>
    <t>BX17</t>
  </si>
  <si>
    <t>BX18</t>
  </si>
  <si>
    <t>BX19</t>
  </si>
  <si>
    <t>BX20</t>
  </si>
  <si>
    <t>合同负债评估明细表</t>
  </si>
  <si>
    <r>
      <rPr>
        <sz val="10"/>
        <rFont val="Times New Roman"/>
        <charset val="134"/>
      </rPr>
      <t>表</t>
    </r>
    <r>
      <rPr>
        <sz val="10"/>
        <rFont val="Times New Roman"/>
        <charset val="134"/>
      </rPr>
      <t>5-7</t>
    </r>
  </si>
  <si>
    <r>
      <rPr>
        <sz val="10"/>
        <rFont val="宋体"/>
        <charset val="134"/>
      </rPr>
      <t>履约义务</t>
    </r>
  </si>
  <si>
    <t>BY1</t>
  </si>
  <si>
    <t>BY2</t>
  </si>
  <si>
    <t>BY3</t>
  </si>
  <si>
    <t>BY4</t>
  </si>
  <si>
    <t>BY5</t>
  </si>
  <si>
    <t>BY6</t>
  </si>
  <si>
    <t>BY7</t>
  </si>
  <si>
    <t>BY8</t>
  </si>
  <si>
    <t>BY9</t>
  </si>
  <si>
    <t>BY10</t>
  </si>
  <si>
    <t>BY11</t>
  </si>
  <si>
    <t>BY12</t>
  </si>
  <si>
    <t>BY13</t>
  </si>
  <si>
    <t>BY14</t>
  </si>
  <si>
    <t>BY15</t>
  </si>
  <si>
    <t>BY16</t>
  </si>
  <si>
    <t>BY17</t>
  </si>
  <si>
    <t>BY18</t>
  </si>
  <si>
    <t>BY19</t>
  </si>
  <si>
    <t>BY20</t>
  </si>
  <si>
    <t>应付职工薪酬评估明细表</t>
  </si>
  <si>
    <t>表5-8</t>
  </si>
  <si>
    <t>BZ1</t>
  </si>
  <si>
    <t>BZ2</t>
  </si>
  <si>
    <t>BZ3</t>
  </si>
  <si>
    <t>BZ4</t>
  </si>
  <si>
    <t>BZ5</t>
  </si>
  <si>
    <t>BZ6</t>
  </si>
  <si>
    <t>BZ7</t>
  </si>
  <si>
    <t>BZ8</t>
  </si>
  <si>
    <t>BZ9</t>
  </si>
  <si>
    <t>BZ10</t>
  </si>
  <si>
    <t>BZ11</t>
  </si>
  <si>
    <t>BZ12</t>
  </si>
  <si>
    <t>BZ13</t>
  </si>
  <si>
    <t>BZ14</t>
  </si>
  <si>
    <t>BZ15</t>
  </si>
  <si>
    <t>BZ16</t>
  </si>
  <si>
    <t>BZ17</t>
  </si>
  <si>
    <t>BZ18</t>
  </si>
  <si>
    <t>BZ19</t>
  </si>
  <si>
    <t>BZ20</t>
  </si>
  <si>
    <t>应交税费评估明细表</t>
  </si>
  <si>
    <t>表5-9</t>
  </si>
  <si>
    <t>征税机关</t>
  </si>
  <si>
    <t>税费种类</t>
  </si>
  <si>
    <t>CA1</t>
  </si>
  <si>
    <t>CA2</t>
  </si>
  <si>
    <t>CA3</t>
  </si>
  <si>
    <t>CA4</t>
  </si>
  <si>
    <t>CA5</t>
  </si>
  <si>
    <t>CA6</t>
  </si>
  <si>
    <t>CA7</t>
  </si>
  <si>
    <t>CA8</t>
  </si>
  <si>
    <t>CA9</t>
  </si>
  <si>
    <t>CA10</t>
  </si>
  <si>
    <t>CA11</t>
  </si>
  <si>
    <t>CA12</t>
  </si>
  <si>
    <t>CA13</t>
  </si>
  <si>
    <t>CA14</t>
  </si>
  <si>
    <t>CA15</t>
  </si>
  <si>
    <t>CA16</t>
  </si>
  <si>
    <t>CA17</t>
  </si>
  <si>
    <t>CA18</t>
  </si>
  <si>
    <t>CA19</t>
  </si>
  <si>
    <t>CA20</t>
  </si>
  <si>
    <t>其他应付款评估明细表</t>
  </si>
  <si>
    <t>表5-10</t>
  </si>
  <si>
    <t>CB1</t>
  </si>
  <si>
    <t>CB2</t>
  </si>
  <si>
    <t>CB3</t>
  </si>
  <si>
    <t>CB4</t>
  </si>
  <si>
    <t>CB5</t>
  </si>
  <si>
    <t>CB6</t>
  </si>
  <si>
    <t>CB7</t>
  </si>
  <si>
    <t>CB8</t>
  </si>
  <si>
    <t>CB9</t>
  </si>
  <si>
    <t>CB10</t>
  </si>
  <si>
    <t>CB11</t>
  </si>
  <si>
    <t>CB12</t>
  </si>
  <si>
    <t>CB13</t>
  </si>
  <si>
    <t>CB14</t>
  </si>
  <si>
    <t>CB15</t>
  </si>
  <si>
    <t>CB16</t>
  </si>
  <si>
    <t>CB17</t>
  </si>
  <si>
    <t>CB18</t>
  </si>
  <si>
    <t>CB19</t>
  </si>
  <si>
    <t>CB20</t>
  </si>
  <si>
    <t>持有待售负债评估明细表</t>
  </si>
  <si>
    <t>表5-11</t>
  </si>
  <si>
    <t>CC1</t>
  </si>
  <si>
    <t>CC2</t>
  </si>
  <si>
    <t>CC3</t>
  </si>
  <si>
    <t>CC4</t>
  </si>
  <si>
    <t>CC5</t>
  </si>
  <si>
    <t>CC6</t>
  </si>
  <si>
    <t>CC7</t>
  </si>
  <si>
    <t>CC8</t>
  </si>
  <si>
    <t>CC9</t>
  </si>
  <si>
    <t>CC10</t>
  </si>
  <si>
    <t>CC11</t>
  </si>
  <si>
    <t>CC12</t>
  </si>
  <si>
    <t>CC13</t>
  </si>
  <si>
    <t>CC14</t>
  </si>
  <si>
    <t>CC15</t>
  </si>
  <si>
    <t>CC16</t>
  </si>
  <si>
    <t>CC17</t>
  </si>
  <si>
    <t>CC18</t>
  </si>
  <si>
    <t>CC19</t>
  </si>
  <si>
    <t>CC20</t>
  </si>
  <si>
    <t>一年内到期的非流动负债评估明细表</t>
  </si>
  <si>
    <t>表5-12</t>
  </si>
  <si>
    <t>结算项目</t>
  </si>
  <si>
    <t>票面月利率%</t>
  </si>
  <si>
    <t>CD1</t>
  </si>
  <si>
    <t>CD2</t>
  </si>
  <si>
    <t>CD3</t>
  </si>
  <si>
    <t>CD4</t>
  </si>
  <si>
    <t>CD5</t>
  </si>
  <si>
    <t>CD6</t>
  </si>
  <si>
    <t>CD7</t>
  </si>
  <si>
    <t>CD8</t>
  </si>
  <si>
    <t>CD9</t>
  </si>
  <si>
    <t>CD10</t>
  </si>
  <si>
    <t>CD11</t>
  </si>
  <si>
    <t>CD12</t>
  </si>
  <si>
    <t>CD13</t>
  </si>
  <si>
    <t>CD14</t>
  </si>
  <si>
    <t>CD15</t>
  </si>
  <si>
    <t>CD16</t>
  </si>
  <si>
    <t>CD17</t>
  </si>
  <si>
    <t>CD18</t>
  </si>
  <si>
    <t>CD19</t>
  </si>
  <si>
    <t>CD20</t>
  </si>
  <si>
    <t>其他流动负债评估明细表</t>
  </si>
  <si>
    <t>表5-13</t>
  </si>
  <si>
    <t>CE1</t>
  </si>
  <si>
    <t>CE2</t>
  </si>
  <si>
    <t>CE3</t>
  </si>
  <si>
    <t>CE4</t>
  </si>
  <si>
    <t>CE5</t>
  </si>
  <si>
    <t>CE6</t>
  </si>
  <si>
    <t>CE7</t>
  </si>
  <si>
    <t>CE8</t>
  </si>
  <si>
    <t>CE9</t>
  </si>
  <si>
    <t>CE10</t>
  </si>
  <si>
    <t>CE11</t>
  </si>
  <si>
    <t>CE12</t>
  </si>
  <si>
    <t>CE13</t>
  </si>
  <si>
    <t>CE14</t>
  </si>
  <si>
    <t>CE15</t>
  </si>
  <si>
    <t>CE16</t>
  </si>
  <si>
    <t>CE17</t>
  </si>
  <si>
    <t>CE18</t>
  </si>
  <si>
    <t>CE19</t>
  </si>
  <si>
    <t>CE20</t>
  </si>
  <si>
    <t>非流动负债评估汇总表</t>
  </si>
  <si>
    <t>表6</t>
  </si>
  <si>
    <t>6-1</t>
  </si>
  <si>
    <t>6-2</t>
  </si>
  <si>
    <t>6-3</t>
  </si>
  <si>
    <t>6-4</t>
  </si>
  <si>
    <t>6-5</t>
  </si>
  <si>
    <t>6-6</t>
  </si>
  <si>
    <t>6-7</t>
  </si>
  <si>
    <t>6-8</t>
  </si>
  <si>
    <t>长期借款评估明细表</t>
  </si>
  <si>
    <t>表6-1</t>
  </si>
  <si>
    <t>CF1</t>
  </si>
  <si>
    <t>CF2</t>
  </si>
  <si>
    <t>CF3</t>
  </si>
  <si>
    <t>CF4</t>
  </si>
  <si>
    <t>CF5</t>
  </si>
  <si>
    <t>CF6</t>
  </si>
  <si>
    <t>CF7</t>
  </si>
  <si>
    <t>CF8</t>
  </si>
  <si>
    <t>CF9</t>
  </si>
  <si>
    <t>CF10</t>
  </si>
  <si>
    <t>CF11</t>
  </si>
  <si>
    <t>CF12</t>
  </si>
  <si>
    <t>CF13</t>
  </si>
  <si>
    <t>CF14</t>
  </si>
  <si>
    <t>CF15</t>
  </si>
  <si>
    <t>CF16</t>
  </si>
  <si>
    <t>CF17</t>
  </si>
  <si>
    <t>CF18</t>
  </si>
  <si>
    <t>CF19</t>
  </si>
  <si>
    <t>CF20</t>
  </si>
  <si>
    <t>应付债券评估明细表</t>
  </si>
  <si>
    <t>表6-2</t>
  </si>
  <si>
    <t>债券发行单位</t>
  </si>
  <si>
    <t>债券种类</t>
  </si>
  <si>
    <t xml:space="preserve"> 备 注</t>
  </si>
  <si>
    <t>CG1</t>
  </si>
  <si>
    <t>CG2</t>
  </si>
  <si>
    <t>CG3</t>
  </si>
  <si>
    <t>CG4</t>
  </si>
  <si>
    <t>CG5</t>
  </si>
  <si>
    <t>CG6</t>
  </si>
  <si>
    <t>CG7</t>
  </si>
  <si>
    <t>CG8</t>
  </si>
  <si>
    <t>CG9</t>
  </si>
  <si>
    <t>CG10</t>
  </si>
  <si>
    <t>CG11</t>
  </si>
  <si>
    <t>CG12</t>
  </si>
  <si>
    <t>CG13</t>
  </si>
  <si>
    <t>CG14</t>
  </si>
  <si>
    <t>CG15</t>
  </si>
  <si>
    <t>CG16</t>
  </si>
  <si>
    <t>CG17</t>
  </si>
  <si>
    <t>CG18</t>
  </si>
  <si>
    <t>CG19</t>
  </si>
  <si>
    <t>CG20</t>
  </si>
  <si>
    <t>租赁负债评估明细表</t>
  </si>
  <si>
    <t>表6-3</t>
  </si>
  <si>
    <r>
      <rPr>
        <sz val="10"/>
        <rFont val="宋体"/>
        <charset val="134"/>
      </rPr>
      <t>发生日期</t>
    </r>
  </si>
  <si>
    <t>CH1</t>
  </si>
  <si>
    <t>CH2</t>
  </si>
  <si>
    <t>CH3</t>
  </si>
  <si>
    <t>CH4</t>
  </si>
  <si>
    <t>CH5</t>
  </si>
  <si>
    <t>CH6</t>
  </si>
  <si>
    <t>CH7</t>
  </si>
  <si>
    <t>CH8</t>
  </si>
  <si>
    <t>CH9</t>
  </si>
  <si>
    <t>CH10</t>
  </si>
  <si>
    <t>CH11</t>
  </si>
  <si>
    <t>CH12</t>
  </si>
  <si>
    <t>CH13</t>
  </si>
  <si>
    <t>CH14</t>
  </si>
  <si>
    <t>CH15</t>
  </si>
  <si>
    <t>CH16</t>
  </si>
  <si>
    <t>CH17</t>
  </si>
  <si>
    <t>CH18</t>
  </si>
  <si>
    <t>CH19</t>
  </si>
  <si>
    <t>CH20</t>
  </si>
  <si>
    <t>长期应付款评估明细表</t>
  </si>
  <si>
    <t>表6-4</t>
  </si>
  <si>
    <t>CJ1</t>
  </si>
  <si>
    <t>CJ2</t>
  </si>
  <si>
    <t>CJ3</t>
  </si>
  <si>
    <t>CJ4</t>
  </si>
  <si>
    <t>CJ5</t>
  </si>
  <si>
    <t>CJ6</t>
  </si>
  <si>
    <t>CJ7</t>
  </si>
  <si>
    <t>CJ8</t>
  </si>
  <si>
    <t>CJ9</t>
  </si>
  <si>
    <t>CJ10</t>
  </si>
  <si>
    <t>CJ11</t>
  </si>
  <si>
    <t>CJ12</t>
  </si>
  <si>
    <t>CJ13</t>
  </si>
  <si>
    <t>CJ14</t>
  </si>
  <si>
    <t>CJ15</t>
  </si>
  <si>
    <t>CJ16</t>
  </si>
  <si>
    <t>CJ17</t>
  </si>
  <si>
    <t>CJ18</t>
  </si>
  <si>
    <t>CJ19</t>
  </si>
  <si>
    <t>CJ20</t>
  </si>
  <si>
    <t>预计负债评估明细表</t>
  </si>
  <si>
    <t>表6-5</t>
  </si>
  <si>
    <t xml:space="preserve">     金额单位：人民币元</t>
  </si>
  <si>
    <t>核算内容</t>
  </si>
  <si>
    <t>CK1</t>
  </si>
  <si>
    <t>CK2</t>
  </si>
  <si>
    <t>CK3</t>
  </si>
  <si>
    <t>CK4</t>
  </si>
  <si>
    <t>CK5</t>
  </si>
  <si>
    <t>CK6</t>
  </si>
  <si>
    <t>CK7</t>
  </si>
  <si>
    <t>CK8</t>
  </si>
  <si>
    <t>CK9</t>
  </si>
  <si>
    <t>CK10</t>
  </si>
  <si>
    <t>CK11</t>
  </si>
  <si>
    <t>CK12</t>
  </si>
  <si>
    <t>CK13</t>
  </si>
  <si>
    <t>CK14</t>
  </si>
  <si>
    <t>CK15</t>
  </si>
  <si>
    <t>CK16</t>
  </si>
  <si>
    <t>CK17</t>
  </si>
  <si>
    <t>CK18</t>
  </si>
  <si>
    <t>CK19</t>
  </si>
  <si>
    <t>CK20</t>
  </si>
  <si>
    <t>递延收益评估明细表</t>
  </si>
  <si>
    <t>表6-6</t>
  </si>
  <si>
    <r>
      <rPr>
        <sz val="10"/>
        <rFont val="宋体"/>
        <charset val="134"/>
      </rPr>
      <t>性质（政府补助、其他）</t>
    </r>
  </si>
  <si>
    <r>
      <rPr>
        <sz val="10"/>
        <rFont val="宋体"/>
        <charset val="134"/>
      </rPr>
      <t>与资产</t>
    </r>
    <r>
      <rPr>
        <sz val="10"/>
        <rFont val="Times New Roman"/>
        <charset val="134"/>
      </rPr>
      <t>/</t>
    </r>
    <r>
      <rPr>
        <sz val="10"/>
        <rFont val="宋体"/>
        <charset val="134"/>
      </rPr>
      <t>收益相关</t>
    </r>
  </si>
  <si>
    <r>
      <rPr>
        <sz val="10"/>
        <rFont val="宋体"/>
        <charset val="134"/>
      </rPr>
      <t>文件</t>
    </r>
    <r>
      <rPr>
        <sz val="10"/>
        <rFont val="Times New Roman"/>
        <charset val="134"/>
      </rPr>
      <t>/</t>
    </r>
    <r>
      <rPr>
        <sz val="10"/>
        <rFont val="宋体"/>
        <charset val="134"/>
      </rPr>
      <t>协议索引</t>
    </r>
  </si>
  <si>
    <t>CM1</t>
  </si>
  <si>
    <t>CM2</t>
  </si>
  <si>
    <t>CM3</t>
  </si>
  <si>
    <t>CM4</t>
  </si>
  <si>
    <t>CM5</t>
  </si>
  <si>
    <t>CM6</t>
  </si>
  <si>
    <t>CM7</t>
  </si>
  <si>
    <t>CM8</t>
  </si>
  <si>
    <t>CM9</t>
  </si>
  <si>
    <t>CM10</t>
  </si>
  <si>
    <t>CM11</t>
  </si>
  <si>
    <t>CM12</t>
  </si>
  <si>
    <t>CM13</t>
  </si>
  <si>
    <t>CM14</t>
  </si>
  <si>
    <t>CM15</t>
  </si>
  <si>
    <t>CM16</t>
  </si>
  <si>
    <t>CM17</t>
  </si>
  <si>
    <t>CM18</t>
  </si>
  <si>
    <t>CM19</t>
  </si>
  <si>
    <t>CM20</t>
  </si>
  <si>
    <t>递延所得税负债评估明细表</t>
  </si>
  <si>
    <t>表6-7</t>
  </si>
  <si>
    <t>CN1</t>
  </si>
  <si>
    <t>CN2</t>
  </si>
  <si>
    <t>CN3</t>
  </si>
  <si>
    <t>CN4</t>
  </si>
  <si>
    <t>CN5</t>
  </si>
  <si>
    <t>CN6</t>
  </si>
  <si>
    <t>CN7</t>
  </si>
  <si>
    <t>CN8</t>
  </si>
  <si>
    <t>CN9</t>
  </si>
  <si>
    <t>CN10</t>
  </si>
  <si>
    <t>CN11</t>
  </si>
  <si>
    <t>CN12</t>
  </si>
  <si>
    <t>CN13</t>
  </si>
  <si>
    <t>CN14</t>
  </si>
  <si>
    <t>CN15</t>
  </si>
  <si>
    <t>CN16</t>
  </si>
  <si>
    <t>CN17</t>
  </si>
  <si>
    <t>CN18</t>
  </si>
  <si>
    <t>CN19</t>
  </si>
  <si>
    <t>CN20</t>
  </si>
  <si>
    <t>其他非流动负债评估明细表</t>
  </si>
  <si>
    <t xml:space="preserve"> 表6-8</t>
  </si>
  <si>
    <t>CP1</t>
  </si>
  <si>
    <t>CP2</t>
  </si>
  <si>
    <t>CP3</t>
  </si>
  <si>
    <t>CP4</t>
  </si>
  <si>
    <t>CP5</t>
  </si>
  <si>
    <t>CP6</t>
  </si>
  <si>
    <t>CP7</t>
  </si>
  <si>
    <t>CP8</t>
  </si>
  <si>
    <t>CP9</t>
  </si>
  <si>
    <t>CP10</t>
  </si>
  <si>
    <t>CP11</t>
  </si>
  <si>
    <t>CP12</t>
  </si>
  <si>
    <t>CP13</t>
  </si>
  <si>
    <t>CP14</t>
  </si>
  <si>
    <t>CP15</t>
  </si>
  <si>
    <t>CP16</t>
  </si>
  <si>
    <t>CP17</t>
  </si>
  <si>
    <t>CP18</t>
  </si>
  <si>
    <t>CP19</t>
  </si>
  <si>
    <t>CP20</t>
  </si>
  <si>
    <t>以上检测结果，形成于2024年02月21日16时55分</t>
  </si>
  <si>
    <t>4-8-1房屋建筑物'!Z8</t>
  </si>
  <si>
    <t>与案例表不一致</t>
  </si>
  <si>
    <r>
      <rPr>
        <sz val="12"/>
        <color rgb="FFFF0000"/>
        <rFont val="宋体"/>
        <charset val="134"/>
      </rPr>
      <t>成本法数值</t>
    </r>
    <r>
      <rPr>
        <sz val="12"/>
        <color rgb="FFFF0000"/>
        <rFont val="Times New Roman"/>
        <charset val="134"/>
      </rPr>
      <t>: 314090</t>
    </r>
  </si>
  <si>
    <r>
      <rPr>
        <sz val="12"/>
        <color rgb="FFFF0000"/>
        <rFont val="宋体"/>
        <charset val="134"/>
      </rPr>
      <t>案例表数值</t>
    </r>
    <r>
      <rPr>
        <sz val="12"/>
        <color rgb="FFFF0000"/>
        <rFont val="Times New Roman"/>
        <charset val="134"/>
      </rPr>
      <t>: 314089.999999999106</t>
    </r>
  </si>
  <si>
    <t>复核无误</t>
  </si>
  <si>
    <t>尾差</t>
  </si>
  <si>
    <t>以上检测结果，形成于2024年03月01日20时05分</t>
  </si>
  <si>
    <t>4-8固定资产汇总'!I25</t>
  </si>
  <si>
    <t>计算有误</t>
  </si>
  <si>
    <t>检查公式: ="评估人员："&amp;'基本信息输入表'!$Q$56</t>
  </si>
  <si>
    <t>该单元格修改为评估机构名称</t>
  </si>
  <si>
    <t>4-8-1房屋建筑物'!A1</t>
  </si>
  <si>
    <r>
      <rPr>
        <sz val="12"/>
        <color rgb="FFFF0000"/>
        <rFont val="宋体"/>
        <charset val="134"/>
      </rPr>
      <t>缺失单元格</t>
    </r>
    <r>
      <rPr>
        <sz val="12"/>
        <color rgb="FFFF0000"/>
        <rFont val="Times New Roman"/>
        <charset val="134"/>
      </rPr>
      <t>:sheet58_22</t>
    </r>
  </si>
  <si>
    <t>已修改</t>
  </si>
  <si>
    <r>
      <rPr>
        <sz val="12"/>
        <color rgb="FFFF0000"/>
        <rFont val="宋体"/>
        <charset val="134"/>
      </rPr>
      <t>缺失单元格</t>
    </r>
    <r>
      <rPr>
        <sz val="12"/>
        <color rgb="FFFF0000"/>
        <rFont val="Times New Roman"/>
        <charset val="134"/>
      </rPr>
      <t>:sheet58_100</t>
    </r>
  </si>
  <si>
    <t>取整</t>
  </si>
  <si>
    <t>以上检测结果，形成于2024年06月18日15时15分</t>
  </si>
  <si>
    <t>4-8-5机器设备'!A1</t>
  </si>
  <si>
    <r>
      <rPr>
        <sz val="12"/>
        <color rgb="FFFF0000"/>
        <rFont val="宋体"/>
        <charset val="134"/>
      </rPr>
      <t>缺失单元格</t>
    </r>
    <r>
      <rPr>
        <sz val="12"/>
        <color rgb="FFFF0000"/>
        <rFont val="Times New Roman"/>
        <charset val="134"/>
      </rPr>
      <t>:sheet62_22</t>
    </r>
  </si>
  <si>
    <t>未动过</t>
  </si>
  <si>
    <t>以上检测结果，形成于2024年06月18日15时16分</t>
  </si>
  <si>
    <t>4-8-5机器设备'!V8</t>
  </si>
  <si>
    <t>无异常</t>
  </si>
</sst>
</file>

<file path=xl/styles.xml><?xml version="1.0" encoding="utf-8"?>
<styleSheet xmlns="http://schemas.openxmlformats.org/spreadsheetml/2006/main" xmlns:mc="http://schemas.openxmlformats.org/markup-compatibility/2006" xmlns:xr9="http://schemas.microsoft.com/office/spreadsheetml/2016/revision9" mc:Ignorable="xr9">
  <numFmts count="3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yy\.mm\.dd"/>
    <numFmt numFmtId="179" formatCode="_(&quot;$&quot;* #,##0.00_);_(&quot;$&quot;* \(#,##0.00\);_(&quot;$&quot;* &quot;-&quot;??_);_(@_)"/>
    <numFmt numFmtId="180"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1" formatCode="_-* #,##0.00_-;\-* #,##0.00_-;_-* &quot;-&quot;??_-;_-@_-"/>
    <numFmt numFmtId="182" formatCode="_ \¥* #,##0.00_ ;_ \¥* \-#,##0.00_ ;_ \¥* &quot;-&quot;??_ ;_ @_ "/>
    <numFmt numFmtId="183" formatCode="_ &quot;\&quot;* #,##0.00_ ;_ &quot;\&quot;* \-#,##0.00_ ;_ &quot;\&quot;* &quot;-&quot;??_ ;_ @_ "/>
    <numFmt numFmtId="184" formatCode="_-&quot;$&quot;* #,##0_-;\-&quot;$&quot;* #,##0_-;_-&quot;$&quot;* &quot;-&quot;_-;_-@_-"/>
    <numFmt numFmtId="185" formatCode="_-&quot;$&quot;* #,##0.00_-;\-&quot;$&quot;* #,##0.00_-;_-&quot;$&quot;* &quot;-&quot;??_-;_-@_-"/>
    <numFmt numFmtId="186" formatCode="&quot;\&quot;#,##0;[Red]&quot;\&quot;&quot;\&quot;\-#,##0"/>
    <numFmt numFmtId="187" formatCode="#,##0\ ;\-#,##0"/>
    <numFmt numFmtId="188" formatCode="&quot;\&quot;#,##0.00;[Red]&quot;\&quot;\-#,##0.00"/>
    <numFmt numFmtId="189" formatCode="&quot;\&quot;#,##0;[Red]&quot;\&quot;\-#,##0"/>
    <numFmt numFmtId="190" formatCode="0.000_ "/>
    <numFmt numFmtId="191" formatCode="mmm\ dd\,\ yy"/>
    <numFmt numFmtId="192" formatCode="_-* #,##0_-;\-* #,##0_-;_-* &quot;-&quot;_-;_-@_-"/>
    <numFmt numFmtId="193" formatCode="#,##0.00_ "/>
    <numFmt numFmtId="194" formatCode="yyyy/mm"/>
    <numFmt numFmtId="195" formatCode="yyyy&quot;年&quot;m&quot;月&quot;;@"/>
    <numFmt numFmtId="196" formatCode="0.00_);[Red]\(0.00\)"/>
    <numFmt numFmtId="197" formatCode="0.00_ "/>
    <numFmt numFmtId="198" formatCode="0_ "/>
    <numFmt numFmtId="199" formatCode="#,##0_ "/>
    <numFmt numFmtId="200" formatCode="0.0"/>
    <numFmt numFmtId="201" formatCode="#,##0.00;\(#,##0.00\)"/>
    <numFmt numFmtId="202" formatCode="#,##0;\(#,##0\)"/>
    <numFmt numFmtId="203" formatCode="#,##0.00_ ;[Red]\-#,##0.00\ "/>
    <numFmt numFmtId="204" formatCode="#,##0_ ;[Red]\-#,##0\ "/>
    <numFmt numFmtId="205" formatCode="yyyy&quot;年&quot;m&quot;月&quot;d&quot;日&quot;;@"/>
    <numFmt numFmtId="206" formatCode="yyyy/mm/dd;@"/>
    <numFmt numFmtId="207" formatCode="\¥#,##0.00;\¥\-#,##0.00"/>
    <numFmt numFmtId="208" formatCode="[$-F800]dddd\,\ mmmm\ dd\,\ yyyy"/>
  </numFmts>
  <fonts count="134">
    <font>
      <sz val="12"/>
      <name val="Times New Roman"/>
      <charset val="134"/>
    </font>
    <font>
      <u/>
      <sz val="11"/>
      <color rgb="FF0000FF"/>
      <name val="DengXian"/>
      <charset val="134"/>
      <scheme val="minor"/>
    </font>
    <font>
      <sz val="12"/>
      <color rgb="FF008000"/>
      <name val="宋体"/>
      <charset val="134"/>
    </font>
    <font>
      <sz val="12"/>
      <color rgb="FFFF0000"/>
      <name val="宋体"/>
      <charset val="134"/>
    </font>
    <font>
      <sz val="12"/>
      <name val="宋体"/>
      <charset val="134"/>
    </font>
    <font>
      <sz val="18"/>
      <name val="黑体"/>
      <charset val="134"/>
    </font>
    <font>
      <sz val="10"/>
      <name val="Times New Roman"/>
      <charset val="134"/>
    </font>
    <font>
      <b/>
      <sz val="10"/>
      <color indexed="12"/>
      <name val="Times New Roman"/>
      <charset val="134"/>
    </font>
    <font>
      <sz val="10"/>
      <color indexed="8"/>
      <name val="Times New Roman"/>
      <charset val="134"/>
    </font>
    <font>
      <b/>
      <sz val="10"/>
      <name val="Times New Roman"/>
      <charset val="134"/>
    </font>
    <font>
      <sz val="10"/>
      <name val="宋体"/>
      <charset val="134"/>
    </font>
    <font>
      <sz val="12"/>
      <name val="黑体"/>
      <charset val="134"/>
    </font>
    <font>
      <sz val="12"/>
      <name val="Times New Roman"/>
      <charset val="134"/>
    </font>
    <font>
      <b/>
      <sz val="16"/>
      <name val="Times New Roman"/>
      <charset val="134"/>
    </font>
    <font>
      <sz val="10"/>
      <color indexed="8"/>
      <name val="宋体"/>
      <charset val="134"/>
    </font>
    <font>
      <sz val="10"/>
      <name val="Arial Narrow"/>
      <charset val="134"/>
    </font>
    <font>
      <sz val="12"/>
      <name val="Arial Narrow"/>
      <charset val="134"/>
    </font>
    <font>
      <b/>
      <sz val="12"/>
      <name val="Arial Narrow"/>
      <charset val="134"/>
    </font>
    <font>
      <sz val="18"/>
      <name val="Arial Narrow"/>
      <charset val="134"/>
    </font>
    <font>
      <b/>
      <sz val="16"/>
      <name val="Arial Narrow"/>
      <charset val="134"/>
    </font>
    <font>
      <b/>
      <sz val="22"/>
      <name val="Arial Narrow"/>
      <charset val="134"/>
    </font>
    <font>
      <sz val="10"/>
      <color rgb="FF000000"/>
      <name val="宋体"/>
      <charset val="134"/>
    </font>
    <font>
      <sz val="10"/>
      <color indexed="8"/>
      <name val="Arial Narrow"/>
      <charset val="134"/>
    </font>
    <font>
      <sz val="10"/>
      <name val="黑体"/>
      <charset val="134"/>
    </font>
    <font>
      <sz val="10"/>
      <name val="DengXian"/>
      <charset val="134"/>
      <scheme val="minor"/>
    </font>
    <font>
      <sz val="10"/>
      <color rgb="FFFF0000"/>
      <name val="Times New Roman"/>
      <charset val="134"/>
    </font>
    <font>
      <u/>
      <sz val="12"/>
      <name val="Times New Roman"/>
      <charset val="134"/>
    </font>
    <font>
      <u/>
      <sz val="10"/>
      <name val="Times New Roman"/>
      <charset val="134"/>
    </font>
    <font>
      <u/>
      <sz val="10"/>
      <name val="宋体"/>
      <charset val="134"/>
    </font>
    <font>
      <sz val="18"/>
      <name val="Times New Roman"/>
      <charset val="134"/>
    </font>
    <font>
      <b/>
      <sz val="18"/>
      <name val="黑体"/>
      <charset val="134"/>
    </font>
    <font>
      <b/>
      <sz val="10"/>
      <color indexed="8"/>
      <name val="宋体"/>
      <charset val="134"/>
    </font>
    <font>
      <b/>
      <sz val="12"/>
      <name val="宋体"/>
      <charset val="134"/>
    </font>
    <font>
      <b/>
      <sz val="10"/>
      <name val="宋体"/>
      <charset val="134"/>
    </font>
    <font>
      <b/>
      <sz val="10"/>
      <color indexed="8"/>
      <name val="Times New Roman"/>
      <charset val="134"/>
    </font>
    <font>
      <b/>
      <sz val="10"/>
      <color indexed="12"/>
      <name val="Arial Narrow"/>
      <charset val="134"/>
    </font>
    <font>
      <sz val="16"/>
      <name val="黑体"/>
      <charset val="134"/>
    </font>
    <font>
      <b/>
      <sz val="10"/>
      <color rgb="FF0000FF"/>
      <name val="宋体"/>
      <charset val="134"/>
    </font>
    <font>
      <sz val="10"/>
      <color theme="1"/>
      <name val="Times New Roman"/>
      <charset val="134"/>
    </font>
    <font>
      <sz val="18"/>
      <color theme="1"/>
      <name val="黑体"/>
      <charset val="134"/>
    </font>
    <font>
      <b/>
      <sz val="10"/>
      <color rgb="FF000000"/>
      <name val="宋体"/>
      <charset val="134"/>
    </font>
    <font>
      <b/>
      <sz val="10"/>
      <color theme="1"/>
      <name val="Times New Roman"/>
      <charset val="134"/>
    </font>
    <font>
      <sz val="11"/>
      <name val="Times New Roman"/>
      <charset val="134"/>
    </font>
    <font>
      <sz val="20"/>
      <name val="黑体"/>
      <charset val="134"/>
    </font>
    <font>
      <u/>
      <sz val="10"/>
      <color indexed="12"/>
      <name val="Times New Roman"/>
      <charset val="134"/>
    </font>
    <font>
      <sz val="10"/>
      <name val="仿宋_GB2312"/>
      <charset val="134"/>
    </font>
    <font>
      <b/>
      <sz val="14"/>
      <name val="宋体"/>
      <charset val="134"/>
    </font>
    <font>
      <b/>
      <sz val="12"/>
      <name val="Times New Roman"/>
      <charset val="134"/>
    </font>
    <font>
      <b/>
      <sz val="10"/>
      <name val="Arial Narrow"/>
      <charset val="134"/>
    </font>
    <font>
      <sz val="11"/>
      <name val="宋体"/>
      <charset val="134"/>
    </font>
    <font>
      <i/>
      <sz val="12"/>
      <name val="宋体"/>
      <charset val="134"/>
    </font>
    <font>
      <b/>
      <sz val="20"/>
      <name val="黑体"/>
      <charset val="134"/>
    </font>
    <font>
      <b/>
      <sz val="15"/>
      <name val="黑体"/>
      <charset val="134"/>
    </font>
    <font>
      <b/>
      <sz val="14"/>
      <name val="黑体"/>
      <charset val="134"/>
    </font>
    <font>
      <sz val="14"/>
      <name val="仿宋_GB2312"/>
      <charset val="134"/>
    </font>
    <font>
      <b/>
      <sz val="14"/>
      <name val="仿宋_GB2312"/>
      <charset val="134"/>
    </font>
    <font>
      <sz val="12"/>
      <name val="仿宋_GB2312"/>
      <charset val="134"/>
    </font>
    <font>
      <b/>
      <sz val="16"/>
      <name val="黑体"/>
      <charset val="134"/>
    </font>
    <font>
      <b/>
      <sz val="10"/>
      <color indexed="10"/>
      <name val="Times New Roman"/>
      <charset val="134"/>
    </font>
    <font>
      <sz val="9"/>
      <name val="Times New Roman"/>
      <charset val="134"/>
    </font>
    <font>
      <b/>
      <sz val="16"/>
      <name val="宋体"/>
      <charset val="134"/>
    </font>
    <font>
      <sz val="9"/>
      <name val="宋体"/>
      <charset val="134"/>
    </font>
    <font>
      <sz val="9"/>
      <color indexed="12"/>
      <name val="宋体"/>
      <charset val="134"/>
    </font>
    <font>
      <sz val="9"/>
      <color theme="10"/>
      <name val="Times New Roman"/>
      <charset val="134"/>
    </font>
    <font>
      <sz val="9"/>
      <color theme="10"/>
      <name val="DengXian"/>
      <charset val="134"/>
      <scheme val="minor"/>
    </font>
    <font>
      <sz val="12"/>
      <color theme="0"/>
      <name val="DengXian"/>
      <charset val="134"/>
      <scheme val="minor"/>
    </font>
    <font>
      <sz val="12"/>
      <name val="DengXian"/>
      <charset val="134"/>
      <scheme val="minor"/>
    </font>
    <font>
      <sz val="9"/>
      <color theme="0"/>
      <name val="DengXian"/>
      <charset val="134"/>
      <scheme val="minor"/>
    </font>
    <font>
      <sz val="18"/>
      <color theme="0"/>
      <name val="DengXian"/>
      <charset val="134"/>
      <scheme val="minor"/>
    </font>
    <font>
      <sz val="9"/>
      <name val="DengXian"/>
      <charset val="134"/>
      <scheme val="minor"/>
    </font>
    <font>
      <sz val="11"/>
      <name val="DengXian"/>
      <charset val="134"/>
      <scheme val="minor"/>
    </font>
    <font>
      <sz val="14"/>
      <name val="DengXian"/>
      <charset val="134"/>
      <scheme val="minor"/>
    </font>
    <font>
      <sz val="28"/>
      <name val="Times New Roman"/>
      <charset val="134"/>
    </font>
    <font>
      <sz val="20"/>
      <name val="Times New Roman"/>
      <charset val="134"/>
    </font>
    <font>
      <sz val="28"/>
      <name val="宋体"/>
      <charset val="134"/>
    </font>
    <font>
      <sz val="22"/>
      <name val="Times New Roman"/>
      <charset val="134"/>
    </font>
    <font>
      <sz val="20"/>
      <name val="宋体"/>
      <charset val="134"/>
    </font>
    <font>
      <sz val="9"/>
      <name val="Arial Narrow"/>
      <charset val="134"/>
    </font>
    <font>
      <b/>
      <sz val="10"/>
      <color indexed="12"/>
      <name val="宋体"/>
      <charset val="134"/>
    </font>
    <font>
      <u/>
      <sz val="9"/>
      <color theme="10"/>
      <name val="宋体"/>
      <charset val="134"/>
    </font>
    <font>
      <b/>
      <sz val="9"/>
      <name val="Times New Roman"/>
      <charset val="134"/>
    </font>
    <font>
      <sz val="11"/>
      <color theme="1"/>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1"/>
      <color indexed="17"/>
      <name val="宋体"/>
      <charset val="134"/>
    </font>
    <font>
      <sz val="10"/>
      <name val="Arial"/>
      <charset val="134"/>
    </font>
    <font>
      <sz val="10"/>
      <name val="奔覆眉"/>
      <charset val="134"/>
    </font>
    <font>
      <b/>
      <sz val="12"/>
      <color indexed="8"/>
      <name val="宋体"/>
      <charset val="134"/>
    </font>
    <font>
      <sz val="11"/>
      <name val="宋体繁体"/>
      <charset val="134"/>
    </font>
    <font>
      <sz val="10"/>
      <name val="Geneva"/>
      <charset val="134"/>
    </font>
    <font>
      <sz val="14"/>
      <name val="뼻뮝"/>
      <charset val="134"/>
    </font>
    <font>
      <sz val="11"/>
      <name val="俵俽 柧挬"/>
      <charset val="134"/>
    </font>
    <font>
      <sz val="11"/>
      <color indexed="8"/>
      <name val="宋体"/>
      <charset val="134"/>
    </font>
    <font>
      <sz val="12"/>
      <name val="뼻뮝"/>
      <charset val="134"/>
    </font>
    <font>
      <sz val="12"/>
      <name val="굴림체"/>
      <charset val="134"/>
    </font>
    <font>
      <sz val="12"/>
      <name val="바탕체"/>
      <charset val="134"/>
    </font>
    <font>
      <u/>
      <sz val="11"/>
      <color indexed="12"/>
      <name val="돋움"/>
      <charset val="134"/>
    </font>
    <font>
      <sz val="12"/>
      <color indexed="8"/>
      <name val="宋体"/>
      <charset val="134"/>
    </font>
    <font>
      <sz val="11"/>
      <color indexed="8"/>
      <name val="DengXian"/>
      <charset val="134"/>
      <scheme val="minor"/>
    </font>
    <font>
      <sz val="10"/>
      <color indexed="17"/>
      <name val="Arial"/>
      <charset val="134"/>
    </font>
    <font>
      <u/>
      <sz val="9"/>
      <color indexed="12"/>
      <name val="Arial"/>
      <charset val="134"/>
    </font>
    <font>
      <u/>
      <sz val="12"/>
      <color indexed="12"/>
      <name val="Times New Roman"/>
      <charset val="134"/>
    </font>
    <font>
      <u/>
      <sz val="12"/>
      <color indexed="12"/>
      <name val="宋体"/>
      <charset val="134"/>
    </font>
    <font>
      <sz val="12"/>
      <color indexed="17"/>
      <name val="宋体"/>
      <charset val="134"/>
    </font>
    <font>
      <u/>
      <sz val="11"/>
      <color theme="10"/>
      <name val="宋体"/>
      <charset val="134"/>
    </font>
    <font>
      <sz val="10"/>
      <color indexed="17"/>
      <name val="宋体"/>
      <charset val="134"/>
    </font>
    <font>
      <u/>
      <sz val="9"/>
      <color indexed="36"/>
      <name val="Arial"/>
      <charset val="134"/>
    </font>
    <font>
      <sz val="12"/>
      <name val="新細明體"/>
      <charset val="134"/>
    </font>
    <font>
      <sz val="10"/>
      <name val="楷体"/>
      <charset val="134"/>
    </font>
    <font>
      <sz val="12"/>
      <name val="官帕眉"/>
      <charset val="134"/>
    </font>
    <font>
      <b/>
      <sz val="9"/>
      <name val="Arial"/>
      <charset val="134"/>
    </font>
    <font>
      <sz val="12"/>
      <name val="楷体"/>
      <charset val="134"/>
    </font>
    <font>
      <sz val="12"/>
      <color rgb="FFFF0000"/>
      <name val="Times New Roman"/>
      <charset val="134"/>
    </font>
    <font>
      <u/>
      <sz val="10"/>
      <color indexed="12"/>
      <name val="宋体"/>
      <charset val="134"/>
    </font>
    <font>
      <b/>
      <sz val="12"/>
      <color rgb="FFFF0000"/>
      <name val="宋体"/>
      <charset val="134"/>
    </font>
    <font>
      <b/>
      <sz val="9"/>
      <name val="宋体"/>
      <charset val="134"/>
    </font>
    <font>
      <sz val="9"/>
      <name val="宋体"/>
      <charset val="134"/>
    </font>
    <font>
      <b/>
      <sz val="9"/>
      <name val="宋体"/>
      <charset val="134"/>
    </font>
  </fonts>
  <fills count="51">
    <fill>
      <patternFill patternType="none"/>
    </fill>
    <fill>
      <patternFill patternType="gray125"/>
    </fill>
    <fill>
      <patternFill patternType="solid">
        <fgColor theme="8" tint="0.59999389629810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8" tint="0.799737540818506"/>
        <bgColor indexed="64"/>
      </patternFill>
    </fill>
    <fill>
      <patternFill patternType="solid">
        <fgColor theme="8" tint="0.799768059327982"/>
        <bgColor indexed="64"/>
      </patternFill>
    </fill>
    <fill>
      <patternFill patternType="solid">
        <fgColor theme="3" tint="0.799737540818506"/>
        <bgColor indexed="64"/>
      </patternFill>
    </fill>
    <fill>
      <patternFill patternType="solid">
        <fgColor theme="9" tint="0.799737540818506"/>
        <bgColor indexed="64"/>
      </patternFill>
    </fill>
    <fill>
      <patternFill patternType="solid">
        <fgColor rgb="FFCCFFFF"/>
        <bgColor indexed="64"/>
      </patternFill>
    </fill>
    <fill>
      <patternFill patternType="solid">
        <fgColor theme="4" tint="0.799768059327982"/>
        <bgColor indexed="64"/>
      </patternFill>
    </fill>
    <fill>
      <patternFill patternType="solid">
        <fgColor theme="6" tint="0.39982299264503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indexed="27"/>
        <bgColor indexed="64"/>
      </patternFill>
    </fill>
  </fills>
  <borders count="56">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top style="thin">
        <color auto="1"/>
      </top>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rgb="FF0070C0"/>
      </left>
      <right style="medium">
        <color rgb="FF0070C0"/>
      </right>
      <top style="medium">
        <color rgb="FF0070C0"/>
      </top>
      <bottom style="medium">
        <color rgb="FF0070C0"/>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78">
    <xf numFmtId="0" fontId="0" fillId="0" borderId="0"/>
    <xf numFmtId="176" fontId="12" fillId="0" borderId="0">
      <alignment vertical="center"/>
    </xf>
    <xf numFmtId="44" fontId="81" fillId="0" borderId="0" applyFont="0" applyFill="0" applyBorder="0" applyAlignment="0" applyProtection="0">
      <alignment vertical="center"/>
    </xf>
    <xf numFmtId="9" fontId="12" fillId="0" borderId="0"/>
    <xf numFmtId="41" fontId="81" fillId="0" borderId="0" applyFont="0" applyFill="0" applyBorder="0" applyAlignment="0" applyProtection="0">
      <alignment vertical="center"/>
    </xf>
    <xf numFmtId="42" fontId="81" fillId="0" borderId="0" applyFont="0" applyFill="0" applyBorder="0" applyAlignment="0" applyProtection="0">
      <alignment vertical="center"/>
    </xf>
    <xf numFmtId="0" fontId="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1" fillId="14" borderId="48" applyNumberFormat="0" applyFont="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6" fillId="0" borderId="49" applyNumberFormat="0" applyFill="0" applyAlignment="0" applyProtection="0">
      <alignment vertical="center"/>
    </xf>
    <xf numFmtId="0" fontId="87" fillId="0" borderId="49" applyNumberFormat="0" applyFill="0" applyAlignment="0" applyProtection="0">
      <alignment vertical="center"/>
    </xf>
    <xf numFmtId="0" fontId="88" fillId="0" borderId="50" applyNumberFormat="0" applyFill="0" applyAlignment="0" applyProtection="0">
      <alignment vertical="center"/>
    </xf>
    <xf numFmtId="0" fontId="88" fillId="0" borderId="0" applyNumberFormat="0" applyFill="0" applyBorder="0" applyAlignment="0" applyProtection="0">
      <alignment vertical="center"/>
    </xf>
    <xf numFmtId="0" fontId="89" fillId="15" borderId="51" applyNumberFormat="0" applyAlignment="0" applyProtection="0">
      <alignment vertical="center"/>
    </xf>
    <xf numFmtId="0" fontId="90" fillId="16" borderId="52" applyNumberFormat="0" applyAlignment="0" applyProtection="0">
      <alignment vertical="center"/>
    </xf>
    <xf numFmtId="0" fontId="91" fillId="16" borderId="51" applyNumberFormat="0" applyAlignment="0" applyProtection="0">
      <alignment vertical="center"/>
    </xf>
    <xf numFmtId="0" fontId="92" fillId="17" borderId="53" applyNumberFormat="0" applyAlignment="0" applyProtection="0">
      <alignment vertical="center"/>
    </xf>
    <xf numFmtId="0" fontId="93" fillId="0" borderId="54" applyNumberFormat="0" applyFill="0" applyAlignment="0" applyProtection="0">
      <alignment vertical="center"/>
    </xf>
    <xf numFmtId="0" fontId="94" fillId="0" borderId="55" applyNumberFormat="0" applyFill="0" applyAlignment="0" applyProtection="0">
      <alignment vertical="center"/>
    </xf>
    <xf numFmtId="0" fontId="95" fillId="18" borderId="0" applyNumberFormat="0" applyBorder="0" applyAlignment="0" applyProtection="0">
      <alignment vertical="center"/>
    </xf>
    <xf numFmtId="0" fontId="96" fillId="19" borderId="0" applyNumberFormat="0" applyBorder="0" applyAlignment="0" applyProtection="0">
      <alignment vertical="center"/>
    </xf>
    <xf numFmtId="0" fontId="97" fillId="20" borderId="0" applyNumberFormat="0" applyBorder="0" applyAlignment="0" applyProtection="0">
      <alignment vertical="center"/>
    </xf>
    <xf numFmtId="0" fontId="98" fillId="21" borderId="0" applyNumberFormat="0" applyBorder="0" applyAlignment="0" applyProtection="0">
      <alignment vertical="center"/>
    </xf>
    <xf numFmtId="0" fontId="99" fillId="22" borderId="0" applyNumberFormat="0" applyBorder="0" applyAlignment="0" applyProtection="0">
      <alignment vertical="center"/>
    </xf>
    <xf numFmtId="0" fontId="99" fillId="23" borderId="0" applyNumberFormat="0" applyBorder="0" applyAlignment="0" applyProtection="0">
      <alignment vertical="center"/>
    </xf>
    <xf numFmtId="0" fontId="98" fillId="24" borderId="0" applyNumberFormat="0" applyBorder="0" applyAlignment="0" applyProtection="0">
      <alignment vertical="center"/>
    </xf>
    <xf numFmtId="0" fontId="98" fillId="25" borderId="0" applyNumberFormat="0" applyBorder="0" applyAlignment="0" applyProtection="0">
      <alignment vertical="center"/>
    </xf>
    <xf numFmtId="0" fontId="99" fillId="26" borderId="0" applyNumberFormat="0" applyBorder="0" applyAlignment="0" applyProtection="0">
      <alignment vertical="center"/>
    </xf>
    <xf numFmtId="0" fontId="99" fillId="27" borderId="0" applyNumberFormat="0" applyBorder="0" applyAlignment="0" applyProtection="0">
      <alignment vertical="center"/>
    </xf>
    <xf numFmtId="0" fontId="98" fillId="28" borderId="0" applyNumberFormat="0" applyBorder="0" applyAlignment="0" applyProtection="0">
      <alignment vertical="center"/>
    </xf>
    <xf numFmtId="0" fontId="98" fillId="29" borderId="0" applyNumberFormat="0" applyBorder="0" applyAlignment="0" applyProtection="0">
      <alignment vertical="center"/>
    </xf>
    <xf numFmtId="0" fontId="99" fillId="30" borderId="0" applyNumberFormat="0" applyBorder="0" applyAlignment="0" applyProtection="0">
      <alignment vertical="center"/>
    </xf>
    <xf numFmtId="0" fontId="99" fillId="31" borderId="0" applyNumberFormat="0" applyBorder="0" applyAlignment="0" applyProtection="0">
      <alignment vertical="center"/>
    </xf>
    <xf numFmtId="0" fontId="98" fillId="32" borderId="0" applyNumberFormat="0" applyBorder="0" applyAlignment="0" applyProtection="0">
      <alignment vertical="center"/>
    </xf>
    <xf numFmtId="0" fontId="98" fillId="33" borderId="0" applyNumberFormat="0" applyBorder="0" applyAlignment="0" applyProtection="0">
      <alignment vertical="center"/>
    </xf>
    <xf numFmtId="0" fontId="99" fillId="34" borderId="0" applyNumberFormat="0" applyBorder="0" applyAlignment="0" applyProtection="0">
      <alignment vertical="center"/>
    </xf>
    <xf numFmtId="0" fontId="99" fillId="35" borderId="0" applyNumberFormat="0" applyBorder="0" applyAlignment="0" applyProtection="0">
      <alignment vertical="center"/>
    </xf>
    <xf numFmtId="0" fontId="98" fillId="36" borderId="0" applyNumberFormat="0" applyBorder="0" applyAlignment="0" applyProtection="0">
      <alignment vertical="center"/>
    </xf>
    <xf numFmtId="0" fontId="98" fillId="37" borderId="0" applyNumberFormat="0" applyBorder="0" applyAlignment="0" applyProtection="0">
      <alignment vertical="center"/>
    </xf>
    <xf numFmtId="0" fontId="99" fillId="38" borderId="0" applyNumberFormat="0" applyBorder="0" applyAlignment="0" applyProtection="0">
      <alignment vertical="center"/>
    </xf>
    <xf numFmtId="0" fontId="99" fillId="39" borderId="0" applyNumberFormat="0" applyBorder="0" applyAlignment="0" applyProtection="0">
      <alignment vertical="center"/>
    </xf>
    <xf numFmtId="0" fontId="98" fillId="40" borderId="0" applyNumberFormat="0" applyBorder="0" applyAlignment="0" applyProtection="0">
      <alignment vertical="center"/>
    </xf>
    <xf numFmtId="0" fontId="98" fillId="41" borderId="0" applyNumberFormat="0" applyBorder="0" applyAlignment="0" applyProtection="0">
      <alignment vertical="center"/>
    </xf>
    <xf numFmtId="0" fontId="99" fillId="42" borderId="0" applyNumberFormat="0" applyBorder="0" applyAlignment="0" applyProtection="0">
      <alignment vertical="center"/>
    </xf>
    <xf numFmtId="0" fontId="99" fillId="43" borderId="0" applyNumberFormat="0" applyBorder="0" applyAlignment="0" applyProtection="0">
      <alignment vertical="center"/>
    </xf>
    <xf numFmtId="0" fontId="98" fillId="44" borderId="0" applyNumberFormat="0" applyBorder="0" applyAlignment="0" applyProtection="0">
      <alignment vertical="center"/>
    </xf>
    <xf numFmtId="9" fontId="12" fillId="0" borderId="0"/>
    <xf numFmtId="9" fontId="12" fillId="0" borderId="0"/>
    <xf numFmtId="0" fontId="100" fillId="45" borderId="0">
      <alignment vertical="center"/>
    </xf>
    <xf numFmtId="176" fontId="101" fillId="0" borderId="0"/>
    <xf numFmtId="0" fontId="4" fillId="0" borderId="0">
      <alignment vertical="top"/>
    </xf>
    <xf numFmtId="0" fontId="4" fillId="0" borderId="0">
      <alignment vertical="top"/>
    </xf>
    <xf numFmtId="177" fontId="101" fillId="0" borderId="0"/>
    <xf numFmtId="177" fontId="101" fillId="0" borderId="0"/>
    <xf numFmtId="177" fontId="12" fillId="0" borderId="0">
      <alignment vertical="center"/>
    </xf>
    <xf numFmtId="0" fontId="102" fillId="0" borderId="0"/>
    <xf numFmtId="0" fontId="103" fillId="46" borderId="0"/>
    <xf numFmtId="0" fontId="103" fillId="47" borderId="0"/>
    <xf numFmtId="0" fontId="103" fillId="48" borderId="0"/>
    <xf numFmtId="178" fontId="101" fillId="0" borderId="6">
      <alignment horizontal="right"/>
    </xf>
    <xf numFmtId="0" fontId="100" fillId="45" borderId="0">
      <alignment vertical="center"/>
    </xf>
    <xf numFmtId="0" fontId="101" fillId="0" borderId="5">
      <alignment horizontal="left"/>
    </xf>
    <xf numFmtId="1" fontId="101" fillId="0" borderId="6">
      <alignment horizontal="center"/>
    </xf>
    <xf numFmtId="0" fontId="4" fillId="0" borderId="0"/>
    <xf numFmtId="0" fontId="61" fillId="0" borderId="0">
      <protection locked="0"/>
    </xf>
    <xf numFmtId="0" fontId="104" fillId="0" borderId="0"/>
    <xf numFmtId="179" fontId="101" fillId="0" borderId="0"/>
    <xf numFmtId="180" fontId="105" fillId="0" borderId="0"/>
    <xf numFmtId="0" fontId="12" fillId="0" borderId="0"/>
    <xf numFmtId="0" fontId="12" fillId="0" borderId="0"/>
    <xf numFmtId="0" fontId="101" fillId="0" borderId="0"/>
    <xf numFmtId="0" fontId="100" fillId="45" borderId="0">
      <alignment vertical="center"/>
    </xf>
    <xf numFmtId="0" fontId="101" fillId="0" borderId="0">
      <alignment vertical="top"/>
    </xf>
    <xf numFmtId="0" fontId="101" fillId="0" borderId="0">
      <alignment vertical="top"/>
    </xf>
    <xf numFmtId="0" fontId="4" fillId="0" borderId="0"/>
    <xf numFmtId="0" fontId="106" fillId="0" borderId="0"/>
    <xf numFmtId="0" fontId="61" fillId="0" borderId="0">
      <protection locked="0"/>
    </xf>
    <xf numFmtId="0" fontId="106" fillId="0" borderId="0"/>
    <xf numFmtId="0" fontId="101" fillId="0" borderId="0"/>
    <xf numFmtId="40" fontId="107" fillId="0" borderId="0"/>
    <xf numFmtId="38" fontId="107" fillId="0" borderId="0"/>
    <xf numFmtId="181" fontId="101" fillId="0" borderId="4"/>
    <xf numFmtId="0" fontId="108" fillId="0" borderId="0">
      <alignment vertical="center"/>
    </xf>
    <xf numFmtId="0" fontId="109" fillId="0" borderId="0"/>
    <xf numFmtId="49" fontId="110" fillId="0" borderId="0">
      <alignment horizontal="justify" vertical="center" wrapText="1"/>
    </xf>
    <xf numFmtId="0" fontId="111" fillId="0" borderId="0"/>
    <xf numFmtId="0" fontId="111" fillId="0" borderId="0"/>
    <xf numFmtId="0" fontId="111" fillId="0" borderId="0"/>
    <xf numFmtId="0" fontId="61" fillId="0" borderId="0">
      <protection locked="0"/>
    </xf>
    <xf numFmtId="0" fontId="111" fillId="0" borderId="0"/>
    <xf numFmtId="0" fontId="111" fillId="0" borderId="0"/>
    <xf numFmtId="0" fontId="112" fillId="0" borderId="0">
      <alignment vertical="top"/>
      <protection locked="0"/>
    </xf>
    <xf numFmtId="0" fontId="61" fillId="0" borderId="0">
      <protection locked="0"/>
    </xf>
    <xf numFmtId="0" fontId="100" fillId="45" borderId="0">
      <alignment vertical="center"/>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4" fillId="0" borderId="0"/>
    <xf numFmtId="0" fontId="4" fillId="0" borderId="0"/>
    <xf numFmtId="0" fontId="4" fillId="0" borderId="0">
      <alignment vertical="top"/>
    </xf>
    <xf numFmtId="0" fontId="4" fillId="0" borderId="0">
      <alignment vertical="top"/>
    </xf>
    <xf numFmtId="0" fontId="101" fillId="0" borderId="0"/>
    <xf numFmtId="0" fontId="100" fillId="45" borderId="0">
      <alignment vertical="center"/>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61" fillId="0" borderId="0">
      <protection locked="0"/>
    </xf>
    <xf numFmtId="0" fontId="113" fillId="0" borderId="0">
      <alignment vertical="center"/>
    </xf>
    <xf numFmtId="0" fontId="61" fillId="0" borderId="0">
      <protection locked="0"/>
    </xf>
    <xf numFmtId="0" fontId="61" fillId="0" borderId="0">
      <protection locked="0"/>
    </xf>
    <xf numFmtId="0" fontId="100" fillId="45" borderId="0">
      <alignment vertical="center"/>
    </xf>
    <xf numFmtId="0" fontId="61" fillId="0" borderId="0">
      <protection locked="0"/>
    </xf>
    <xf numFmtId="0" fontId="4" fillId="0" borderId="0"/>
    <xf numFmtId="0" fontId="61" fillId="0" borderId="0">
      <protection locked="0"/>
    </xf>
    <xf numFmtId="0" fontId="61" fillId="0" borderId="0">
      <protection locked="0"/>
    </xf>
    <xf numFmtId="0" fontId="61" fillId="0" borderId="0">
      <protection locked="0"/>
    </xf>
    <xf numFmtId="0" fontId="4" fillId="0" borderId="0">
      <alignment vertical="center"/>
    </xf>
    <xf numFmtId="0" fontId="4" fillId="0" borderId="0"/>
    <xf numFmtId="0" fontId="61" fillId="0" borderId="0">
      <protection locked="0"/>
    </xf>
    <xf numFmtId="0" fontId="81" fillId="0" borderId="0">
      <alignment vertical="center"/>
    </xf>
    <xf numFmtId="0" fontId="61" fillId="0" borderId="0">
      <protection locked="0"/>
    </xf>
    <xf numFmtId="0" fontId="100" fillId="45" borderId="0">
      <alignment vertical="center"/>
    </xf>
    <xf numFmtId="0" fontId="61" fillId="0" borderId="0">
      <protection locked="0"/>
    </xf>
    <xf numFmtId="0" fontId="61" fillId="0" borderId="0">
      <protection locked="0"/>
    </xf>
    <xf numFmtId="0" fontId="61" fillId="0" borderId="0">
      <protection locked="0"/>
    </xf>
    <xf numFmtId="0" fontId="61" fillId="0" borderId="0">
      <protection locked="0"/>
    </xf>
    <xf numFmtId="0" fontId="108" fillId="0" borderId="0">
      <alignment vertical="center"/>
    </xf>
    <xf numFmtId="0" fontId="12" fillId="0" borderId="0"/>
    <xf numFmtId="0" fontId="8" fillId="0" borderId="0">
      <alignment vertical="center"/>
    </xf>
    <xf numFmtId="0" fontId="4" fillId="0" borderId="0"/>
    <xf numFmtId="0" fontId="12" fillId="0" borderId="0"/>
    <xf numFmtId="0" fontId="81" fillId="0" borderId="0">
      <alignment vertical="center"/>
    </xf>
    <xf numFmtId="0" fontId="100" fillId="45" borderId="0">
      <alignment vertical="center"/>
    </xf>
    <xf numFmtId="0" fontId="12" fillId="0" borderId="0"/>
    <xf numFmtId="0" fontId="12" fillId="0" borderId="0"/>
    <xf numFmtId="0" fontId="114" fillId="0" borderId="0">
      <alignment vertical="center"/>
    </xf>
    <xf numFmtId="0" fontId="8" fillId="0" borderId="0">
      <alignment vertical="center"/>
    </xf>
    <xf numFmtId="0" fontId="12" fillId="0" borderId="0"/>
    <xf numFmtId="0" fontId="4" fillId="0" borderId="0"/>
    <xf numFmtId="0" fontId="81" fillId="0" borderId="0">
      <alignment vertical="center"/>
    </xf>
    <xf numFmtId="0" fontId="4" fillId="0" borderId="0"/>
    <xf numFmtId="0" fontId="4" fillId="0" borderId="0"/>
    <xf numFmtId="0" fontId="4" fillId="0" borderId="0"/>
    <xf numFmtId="0" fontId="100" fillId="45" borderId="0">
      <alignment vertical="center"/>
    </xf>
    <xf numFmtId="0" fontId="108" fillId="0" borderId="0">
      <alignment vertical="center"/>
    </xf>
    <xf numFmtId="0" fontId="4" fillId="0" borderId="0"/>
    <xf numFmtId="0" fontId="12" fillId="0" borderId="0"/>
    <xf numFmtId="0" fontId="4" fillId="0" borderId="0"/>
    <xf numFmtId="0" fontId="4" fillId="0" borderId="0"/>
    <xf numFmtId="0" fontId="12" fillId="0" borderId="0"/>
    <xf numFmtId="0" fontId="12" fillId="0" borderId="0"/>
    <xf numFmtId="0" fontId="4" fillId="0" borderId="0"/>
    <xf numFmtId="0" fontId="12" fillId="0" borderId="0"/>
    <xf numFmtId="0" fontId="4" fillId="0" borderId="0"/>
    <xf numFmtId="0" fontId="14" fillId="0" borderId="0">
      <alignment vertical="center"/>
    </xf>
    <xf numFmtId="0" fontId="4" fillId="0" borderId="0"/>
    <xf numFmtId="0" fontId="100" fillId="45" borderId="0">
      <alignment vertical="center"/>
    </xf>
    <xf numFmtId="0" fontId="81" fillId="0" borderId="0">
      <alignment vertical="center"/>
    </xf>
    <xf numFmtId="0" fontId="108" fillId="0" borderId="0">
      <alignment vertical="center"/>
    </xf>
    <xf numFmtId="0" fontId="81" fillId="0" borderId="0">
      <alignment vertical="center"/>
    </xf>
    <xf numFmtId="0" fontId="4" fillId="0" borderId="0"/>
    <xf numFmtId="0" fontId="4" fillId="0" borderId="0"/>
    <xf numFmtId="0" fontId="12" fillId="0" borderId="0"/>
    <xf numFmtId="0" fontId="73" fillId="0" borderId="0"/>
    <xf numFmtId="0" fontId="4" fillId="0" borderId="0"/>
    <xf numFmtId="0" fontId="4" fillId="0" borderId="0"/>
    <xf numFmtId="0" fontId="4" fillId="0" borderId="0"/>
    <xf numFmtId="0" fontId="115" fillId="45" borderId="0">
      <alignment vertical="center"/>
    </xf>
    <xf numFmtId="0" fontId="12" fillId="0" borderId="0"/>
    <xf numFmtId="0" fontId="4" fillId="0" borderId="0"/>
    <xf numFmtId="0" fontId="108" fillId="0" borderId="0">
      <alignment vertical="center"/>
    </xf>
    <xf numFmtId="0" fontId="4" fillId="0" borderId="0"/>
    <xf numFmtId="0" fontId="12" fillId="0" borderId="0"/>
    <xf numFmtId="0" fontId="4" fillId="0" borderId="0"/>
    <xf numFmtId="0" fontId="4" fillId="0" borderId="0"/>
    <xf numFmtId="0" fontId="4" fillId="0" borderId="0"/>
    <xf numFmtId="0" fontId="12" fillId="0" borderId="0"/>
    <xf numFmtId="0" fontId="116" fillId="0" borderId="0">
      <alignment vertical="top"/>
      <protection locked="0"/>
    </xf>
    <xf numFmtId="0" fontId="100" fillId="45" borderId="0">
      <alignment vertical="center"/>
    </xf>
    <xf numFmtId="0" fontId="117" fillId="0" borderId="0">
      <alignment vertical="top"/>
      <protection locked="0"/>
    </xf>
    <xf numFmtId="0" fontId="117" fillId="0" borderId="0">
      <alignment vertical="top"/>
      <protection locked="0"/>
    </xf>
    <xf numFmtId="0" fontId="118" fillId="0" borderId="0">
      <alignment vertical="top"/>
      <protection locked="0"/>
    </xf>
    <xf numFmtId="0" fontId="100" fillId="45" borderId="0">
      <alignment vertical="center"/>
    </xf>
    <xf numFmtId="0" fontId="4" fillId="0" borderId="0"/>
    <xf numFmtId="0" fontId="119" fillId="45" borderId="0">
      <alignment vertical="center"/>
    </xf>
    <xf numFmtId="0" fontId="119" fillId="45" borderId="0">
      <alignment vertical="center"/>
    </xf>
    <xf numFmtId="0" fontId="100" fillId="45" borderId="0">
      <alignment vertical="center"/>
    </xf>
    <xf numFmtId="0" fontId="100" fillId="45" borderId="0">
      <alignment vertical="center"/>
    </xf>
    <xf numFmtId="0" fontId="100" fillId="45" borderId="0">
      <alignment vertical="center"/>
    </xf>
    <xf numFmtId="0" fontId="4" fillId="0" borderId="0"/>
    <xf numFmtId="0" fontId="120" fillId="0" borderId="0">
      <alignment vertical="top"/>
      <protection locked="0"/>
    </xf>
    <xf numFmtId="0" fontId="119" fillId="49" borderId="0"/>
    <xf numFmtId="0" fontId="100" fillId="45" borderId="0">
      <alignment vertical="center"/>
    </xf>
    <xf numFmtId="0" fontId="100" fillId="45" borderId="0">
      <alignment vertical="center"/>
    </xf>
    <xf numFmtId="0" fontId="100" fillId="50" borderId="0">
      <alignment vertical="center"/>
    </xf>
    <xf numFmtId="0" fontId="100" fillId="45" borderId="0">
      <alignment vertical="center"/>
    </xf>
    <xf numFmtId="0" fontId="4" fillId="0" borderId="0">
      <alignment vertical="center"/>
    </xf>
    <xf numFmtId="0" fontId="100" fillId="45" borderId="0">
      <alignment vertical="center"/>
    </xf>
    <xf numFmtId="0" fontId="121" fillId="45" borderId="0">
      <alignment vertical="center"/>
    </xf>
    <xf numFmtId="0" fontId="100" fillId="45" borderId="0">
      <alignment vertical="center"/>
    </xf>
    <xf numFmtId="0" fontId="100" fillId="45" borderId="0">
      <alignment vertical="center"/>
    </xf>
    <xf numFmtId="0" fontId="118" fillId="0" borderId="0">
      <alignment vertical="top"/>
      <protection locked="0"/>
    </xf>
    <xf numFmtId="0" fontId="100" fillId="45" borderId="0">
      <alignment vertical="center"/>
    </xf>
    <xf numFmtId="0" fontId="100" fillId="45" borderId="0">
      <alignment vertical="center"/>
    </xf>
    <xf numFmtId="4" fontId="105" fillId="0" borderId="0"/>
    <xf numFmtId="177" fontId="101" fillId="0" borderId="0"/>
    <xf numFmtId="0" fontId="122" fillId="0" borderId="0">
      <alignment vertical="top"/>
      <protection locked="0"/>
    </xf>
    <xf numFmtId="182" fontId="4" fillId="0" borderId="0">
      <alignment vertical="center"/>
    </xf>
    <xf numFmtId="0" fontId="14" fillId="0" borderId="0">
      <alignment vertical="center"/>
    </xf>
    <xf numFmtId="183" fontId="101" fillId="0" borderId="0"/>
    <xf numFmtId="182" fontId="4" fillId="0" borderId="0"/>
    <xf numFmtId="183" fontId="101" fillId="0" borderId="0"/>
    <xf numFmtId="0" fontId="4" fillId="0" borderId="0"/>
    <xf numFmtId="184" fontId="123" fillId="0" borderId="0"/>
    <xf numFmtId="185" fontId="123" fillId="0" borderId="0"/>
    <xf numFmtId="0" fontId="124" fillId="0" borderId="6">
      <alignment horizontal="left"/>
    </xf>
    <xf numFmtId="186" fontId="101" fillId="0" borderId="0"/>
    <xf numFmtId="187" fontId="12" fillId="0" borderId="0"/>
    <xf numFmtId="40" fontId="106" fillId="0" borderId="0"/>
    <xf numFmtId="38" fontId="106" fillId="0" borderId="0"/>
    <xf numFmtId="0" fontId="4" fillId="0" borderId="0"/>
    <xf numFmtId="188" fontId="125" fillId="0" borderId="0"/>
    <xf numFmtId="189" fontId="125" fillId="0" borderId="0"/>
    <xf numFmtId="0" fontId="126" fillId="0" borderId="0"/>
    <xf numFmtId="184" fontId="12" fillId="0" borderId="0"/>
    <xf numFmtId="185" fontId="12" fillId="0" borderId="0"/>
    <xf numFmtId="0" fontId="6" fillId="0" borderId="0"/>
    <xf numFmtId="0" fontId="127" fillId="0" borderId="0"/>
    <xf numFmtId="177" fontId="6" fillId="0" borderId="0"/>
    <xf numFmtId="176" fontId="6" fillId="0" borderId="0"/>
    <xf numFmtId="177" fontId="101" fillId="0" borderId="0"/>
    <xf numFmtId="176" fontId="101" fillId="0" borderId="0"/>
    <xf numFmtId="0" fontId="8" fillId="0" borderId="0">
      <alignment vertical="center"/>
    </xf>
    <xf numFmtId="176" fontId="101" fillId="0" borderId="0"/>
    <xf numFmtId="0" fontId="10" fillId="0" borderId="0"/>
    <xf numFmtId="176" fontId="12" fillId="0" borderId="0"/>
    <xf numFmtId="176" fontId="81" fillId="0" borderId="0">
      <alignment vertical="center"/>
    </xf>
    <xf numFmtId="176" fontId="12" fillId="0" borderId="0">
      <alignment vertical="center"/>
    </xf>
    <xf numFmtId="176" fontId="12" fillId="0" borderId="0">
      <alignment vertical="center"/>
    </xf>
    <xf numFmtId="176" fontId="12" fillId="0" borderId="0"/>
    <xf numFmtId="176" fontId="12" fillId="0" borderId="0">
      <alignment vertical="center"/>
    </xf>
    <xf numFmtId="190" fontId="4" fillId="0" borderId="0"/>
    <xf numFmtId="190" fontId="4" fillId="0" borderId="0"/>
    <xf numFmtId="191" fontId="4" fillId="0" borderId="0"/>
    <xf numFmtId="0" fontId="81" fillId="0" borderId="0">
      <alignment vertical="center"/>
    </xf>
    <xf numFmtId="0" fontId="10" fillId="0" borderId="0"/>
    <xf numFmtId="192" fontId="4" fillId="0" borderId="0"/>
    <xf numFmtId="176" fontId="108" fillId="0" borderId="0">
      <alignment vertical="center"/>
    </xf>
    <xf numFmtId="176" fontId="4" fillId="0" borderId="0"/>
    <xf numFmtId="176" fontId="4" fillId="0" borderId="0">
      <alignment vertical="center"/>
    </xf>
    <xf numFmtId="176" fontId="4" fillId="0" borderId="0"/>
    <xf numFmtId="192" fontId="4" fillId="0" borderId="0"/>
    <xf numFmtId="176" fontId="4" fillId="0" borderId="0">
      <alignment vertical="center"/>
    </xf>
    <xf numFmtId="39" fontId="4" fillId="0" borderId="0"/>
    <xf numFmtId="176" fontId="4" fillId="0" borderId="0"/>
    <xf numFmtId="176" fontId="108" fillId="0" borderId="0"/>
    <xf numFmtId="0" fontId="100" fillId="45" borderId="0">
      <alignment vertical="center"/>
    </xf>
    <xf numFmtId="0" fontId="81" fillId="0" borderId="0">
      <alignment vertical="center"/>
    </xf>
    <xf numFmtId="192" fontId="4" fillId="0" borderId="0"/>
    <xf numFmtId="176" fontId="4" fillId="0" borderId="0"/>
    <xf numFmtId="176" fontId="12" fillId="0" borderId="0"/>
    <xf numFmtId="176" fontId="4" fillId="0" borderId="0"/>
    <xf numFmtId="176" fontId="12" fillId="0" borderId="0"/>
    <xf numFmtId="176" fontId="12" fillId="0" borderId="0"/>
    <xf numFmtId="176" fontId="101" fillId="0" borderId="0">
      <alignment vertical="center"/>
    </xf>
    <xf numFmtId="176" fontId="12" fillId="0" borderId="0"/>
    <xf numFmtId="176" fontId="101" fillId="0" borderId="0">
      <alignment vertical="center"/>
    </xf>
    <xf numFmtId="176" fontId="12" fillId="0" borderId="0" applyFont="0" applyFill="0" applyBorder="0" applyAlignment="0" applyProtection="0">
      <alignment vertical="center"/>
    </xf>
    <xf numFmtId="43" fontId="6" fillId="0" borderId="4">
      <alignment vertical="center"/>
    </xf>
  </cellStyleXfs>
  <cellXfs count="933">
    <xf numFmtId="0" fontId="0" fillId="0" borderId="0" xfId="0" applyAlignment="1">
      <alignment vertical="center"/>
    </xf>
    <xf numFmtId="0" fontId="0" fillId="0" borderId="0" xfId="0" applyAlignment="1" applyProtection="1">
      <alignment vertical="center"/>
      <protection locked="0"/>
    </xf>
    <xf numFmtId="0" fontId="0" fillId="2" borderId="0" xfId="0" applyFill="1" applyAlignment="1" applyProtection="1">
      <alignment vertical="center"/>
      <protection locked="0"/>
    </xf>
    <xf numFmtId="0" fontId="1" fillId="0" borderId="0" xfId="6" applyAlignment="1" applyProtection="1">
      <alignment vertical="center"/>
      <protection locked="0"/>
    </xf>
    <xf numFmtId="0" fontId="2" fillId="0" borderId="0" xfId="0" applyFont="1" applyAlignment="1">
      <alignment vertical="center"/>
    </xf>
    <xf numFmtId="0" fontId="3" fillId="0" borderId="0" xfId="0" applyFont="1" applyAlignment="1">
      <alignment vertical="center"/>
    </xf>
    <xf numFmtId="0" fontId="4" fillId="0" borderId="0" xfId="0" applyFont="1" applyAlignment="1" applyProtection="1">
      <alignment vertical="center"/>
      <protection locked="0"/>
    </xf>
    <xf numFmtId="193" fontId="5" fillId="3" borderId="0" xfId="0" applyNumberFormat="1" applyFont="1" applyFill="1" applyAlignment="1">
      <alignment vertical="center"/>
    </xf>
    <xf numFmtId="193" fontId="6" fillId="3" borderId="0" xfId="0" applyNumberFormat="1" applyFont="1" applyFill="1" applyAlignment="1">
      <alignment horizontal="center" vertical="center"/>
    </xf>
    <xf numFmtId="193" fontId="6" fillId="3" borderId="0" xfId="0" applyNumberFormat="1" applyFont="1" applyFill="1" applyAlignment="1">
      <alignment vertical="center"/>
    </xf>
    <xf numFmtId="0" fontId="7" fillId="3" borderId="0" xfId="0" applyFont="1" applyFill="1" applyAlignment="1" applyProtection="1">
      <alignment vertical="center"/>
      <protection locked="0" hidden="1"/>
    </xf>
    <xf numFmtId="193" fontId="5" fillId="3" borderId="0" xfId="0" applyNumberFormat="1" applyFont="1" applyFill="1" applyAlignment="1">
      <alignment horizontal="center" vertical="center" wrapText="1"/>
    </xf>
    <xf numFmtId="193" fontId="5" fillId="3" borderId="0" xfId="0" applyNumberFormat="1" applyFont="1" applyFill="1" applyAlignment="1">
      <alignment horizontal="center" vertical="center"/>
    </xf>
    <xf numFmtId="193" fontId="6" fillId="3" borderId="0" xfId="0" applyNumberFormat="1" applyFont="1" applyFill="1" applyAlignment="1">
      <alignment horizontal="right" vertical="center"/>
    </xf>
    <xf numFmtId="193" fontId="6" fillId="3" borderId="1" xfId="0" applyNumberFormat="1" applyFont="1" applyFill="1" applyBorder="1" applyAlignment="1">
      <alignment horizontal="left" vertical="center"/>
    </xf>
    <xf numFmtId="0" fontId="0" fillId="3" borderId="1" xfId="0" applyFill="1" applyBorder="1"/>
    <xf numFmtId="193" fontId="6" fillId="3" borderId="0" xfId="0" applyNumberFormat="1" applyFont="1" applyFill="1" applyAlignment="1">
      <alignment horizontal="left" vertical="center"/>
    </xf>
    <xf numFmtId="193" fontId="6" fillId="3" borderId="2" xfId="0" applyNumberFormat="1" applyFont="1" applyFill="1" applyBorder="1" applyAlignment="1">
      <alignment horizontal="center" vertical="center"/>
    </xf>
    <xf numFmtId="193" fontId="6" fillId="3" borderId="3"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49" fontId="8" fillId="3" borderId="4" xfId="0" applyNumberFormat="1" applyFont="1" applyFill="1" applyBorder="1" applyAlignment="1">
      <alignment horizontal="left" vertical="center" wrapText="1"/>
    </xf>
    <xf numFmtId="194" fontId="8" fillId="3" borderId="4" xfId="0" applyNumberFormat="1" applyFont="1" applyFill="1" applyBorder="1" applyAlignment="1">
      <alignment horizontal="center" vertical="center" wrapText="1"/>
    </xf>
    <xf numFmtId="193" fontId="8" fillId="3" borderId="4" xfId="0" applyNumberFormat="1" applyFont="1" applyFill="1" applyBorder="1" applyAlignment="1">
      <alignment horizontal="right" vertical="center" wrapText="1"/>
    </xf>
    <xf numFmtId="193" fontId="6" fillId="3" borderId="5" xfId="0" applyNumberFormat="1" applyFont="1" applyFill="1" applyBorder="1" applyAlignment="1">
      <alignment horizontal="center" vertical="center"/>
    </xf>
    <xf numFmtId="0" fontId="0" fillId="3" borderId="6" xfId="0" applyFill="1" applyBorder="1"/>
    <xf numFmtId="193" fontId="6" fillId="3" borderId="6" xfId="0" applyNumberFormat="1" applyFont="1" applyFill="1" applyBorder="1" applyAlignment="1">
      <alignment horizontal="right" vertical="center"/>
    </xf>
    <xf numFmtId="193" fontId="6" fillId="3" borderId="5" xfId="0" applyNumberFormat="1" applyFont="1" applyFill="1" applyBorder="1" applyAlignment="1">
      <alignment vertical="center"/>
    </xf>
    <xf numFmtId="193" fontId="6" fillId="3" borderId="6" xfId="0" applyNumberFormat="1" applyFont="1" applyFill="1" applyBorder="1" applyAlignment="1">
      <alignment vertical="center"/>
    </xf>
    <xf numFmtId="0" fontId="8" fillId="3" borderId="4" xfId="0" applyFont="1" applyFill="1" applyBorder="1" applyAlignment="1">
      <alignment vertical="center" wrapText="1"/>
    </xf>
    <xf numFmtId="194" fontId="8" fillId="3" borderId="4" xfId="0" applyNumberFormat="1" applyFont="1" applyFill="1" applyBorder="1" applyAlignment="1">
      <alignment vertical="center" wrapText="1"/>
    </xf>
    <xf numFmtId="193" fontId="6" fillId="3" borderId="5" xfId="0" applyNumberFormat="1" applyFont="1" applyFill="1" applyBorder="1" applyAlignment="1">
      <alignment horizontal="right" vertical="center"/>
    </xf>
    <xf numFmtId="193" fontId="9" fillId="3" borderId="0" xfId="0" applyNumberFormat="1" applyFont="1" applyFill="1" applyAlignment="1">
      <alignment horizontal="center" vertical="center"/>
    </xf>
    <xf numFmtId="193" fontId="6" fillId="3" borderId="4" xfId="0" applyNumberFormat="1" applyFont="1" applyFill="1" applyBorder="1" applyAlignment="1">
      <alignment horizontal="center" vertical="center"/>
    </xf>
    <xf numFmtId="194" fontId="8" fillId="3" borderId="4" xfId="0" applyNumberFormat="1" applyFont="1" applyFill="1" applyBorder="1" applyAlignment="1">
      <alignment horizontal="left" vertical="center" wrapText="1"/>
    </xf>
    <xf numFmtId="193" fontId="9" fillId="3" borderId="5" xfId="0" applyNumberFormat="1" applyFont="1" applyFill="1" applyBorder="1" applyAlignment="1">
      <alignment vertical="center"/>
    </xf>
    <xf numFmtId="10" fontId="8" fillId="3" borderId="4" xfId="0" applyNumberFormat="1" applyFont="1" applyFill="1" applyBorder="1" applyAlignment="1">
      <alignment horizontal="right" vertical="center" wrapText="1"/>
    </xf>
    <xf numFmtId="10" fontId="6" fillId="3" borderId="5" xfId="0" applyNumberFormat="1" applyFont="1" applyFill="1" applyBorder="1" applyAlignment="1">
      <alignment horizontal="center" vertical="center"/>
    </xf>
    <xf numFmtId="193" fontId="6" fillId="3" borderId="6" xfId="0" applyNumberFormat="1" applyFont="1" applyFill="1" applyBorder="1" applyAlignment="1">
      <alignment horizontal="center" vertical="center"/>
    </xf>
    <xf numFmtId="193" fontId="5" fillId="0" borderId="0" xfId="0" applyNumberFormat="1" applyFont="1" applyAlignment="1">
      <alignment vertical="center"/>
    </xf>
    <xf numFmtId="193" fontId="6" fillId="0" borderId="0" xfId="0" applyNumberFormat="1" applyFont="1" applyAlignment="1">
      <alignment horizontal="center" vertical="center"/>
    </xf>
    <xf numFmtId="193" fontId="6" fillId="0" borderId="0" xfId="0" applyNumberFormat="1" applyFont="1" applyAlignment="1">
      <alignment vertical="center"/>
    </xf>
    <xf numFmtId="0" fontId="7" fillId="0" borderId="0" xfId="0" applyFont="1" applyAlignment="1" applyProtection="1">
      <alignment vertical="center"/>
      <protection locked="0" hidden="1"/>
    </xf>
    <xf numFmtId="193" fontId="5" fillId="0" borderId="0" xfId="0" applyNumberFormat="1" applyFont="1" applyAlignment="1">
      <alignment horizontal="center" vertical="center" wrapText="1"/>
    </xf>
    <xf numFmtId="193" fontId="6" fillId="0" borderId="0" xfId="0" applyNumberFormat="1" applyFont="1" applyAlignment="1">
      <alignment horizontal="right" vertical="center"/>
    </xf>
    <xf numFmtId="193" fontId="6" fillId="0" borderId="1" xfId="0" applyNumberFormat="1" applyFont="1" applyBorder="1" applyAlignment="1">
      <alignment horizontal="left" vertical="center"/>
    </xf>
    <xf numFmtId="193" fontId="6" fillId="0" borderId="4" xfId="0" applyNumberFormat="1" applyFont="1" applyBorder="1" applyAlignment="1">
      <alignment horizontal="center" vertical="center"/>
    </xf>
    <xf numFmtId="193" fontId="6" fillId="0" borderId="4" xfId="0" applyNumberFormat="1" applyFont="1" applyBorder="1" applyAlignment="1">
      <alignment vertical="center"/>
    </xf>
    <xf numFmtId="193" fontId="6" fillId="0" borderId="4" xfId="0" applyNumberFormat="1" applyFont="1" applyBorder="1" applyAlignment="1">
      <alignment horizontal="right" vertical="center"/>
    </xf>
    <xf numFmtId="193" fontId="10" fillId="0" borderId="0" xfId="0" applyNumberFormat="1" applyFont="1" applyAlignment="1">
      <alignment vertical="center"/>
    </xf>
    <xf numFmtId="193" fontId="10" fillId="0" borderId="4" xfId="0" applyNumberFormat="1" applyFont="1" applyBorder="1" applyAlignment="1">
      <alignment vertical="center"/>
    </xf>
    <xf numFmtId="0" fontId="0" fillId="0" borderId="7" xfId="0" applyBorder="1"/>
    <xf numFmtId="10" fontId="6" fillId="3" borderId="5" xfId="0" applyNumberFormat="1" applyFont="1" applyFill="1" applyBorder="1" applyAlignment="1">
      <alignment vertical="center"/>
    </xf>
    <xf numFmtId="0" fontId="0" fillId="3" borderId="0" xfId="0" applyFill="1"/>
    <xf numFmtId="195" fontId="8" fillId="3" borderId="4" xfId="0" applyNumberFormat="1" applyFont="1" applyFill="1" applyBorder="1" applyAlignment="1">
      <alignment horizontal="center" vertical="center" wrapText="1"/>
    </xf>
    <xf numFmtId="193" fontId="10" fillId="3" borderId="0" xfId="0" applyNumberFormat="1" applyFont="1" applyFill="1" applyAlignment="1">
      <alignment vertical="center"/>
    </xf>
    <xf numFmtId="193" fontId="8" fillId="3" borderId="4" xfId="0" applyNumberFormat="1" applyFont="1" applyFill="1" applyBorder="1" applyAlignment="1">
      <alignment horizontal="center" vertical="center" wrapText="1"/>
    </xf>
    <xf numFmtId="193" fontId="8" fillId="3" borderId="4" xfId="0" applyNumberFormat="1" applyFont="1" applyFill="1" applyBorder="1" applyAlignment="1">
      <alignment horizontal="right" vertical="center"/>
    </xf>
    <xf numFmtId="49" fontId="6" fillId="3" borderId="5" xfId="0" applyNumberFormat="1" applyFont="1" applyFill="1" applyBorder="1" applyAlignment="1">
      <alignment horizontal="center" vertical="center"/>
    </xf>
    <xf numFmtId="0" fontId="6" fillId="3" borderId="4" xfId="0" applyFont="1" applyFill="1" applyBorder="1" applyAlignment="1">
      <alignment horizontal="center" vertical="center" wrapText="1"/>
    </xf>
    <xf numFmtId="193" fontId="8" fillId="3" borderId="4" xfId="0" applyNumberFormat="1" applyFont="1" applyFill="1" applyBorder="1" applyAlignment="1">
      <alignment horizontal="left" vertical="center" wrapText="1"/>
    </xf>
    <xf numFmtId="0" fontId="0" fillId="3" borderId="4" xfId="0" applyFill="1" applyBorder="1"/>
    <xf numFmtId="193" fontId="0" fillId="3" borderId="4" xfId="0" applyNumberFormat="1" applyFill="1" applyBorder="1"/>
    <xf numFmtId="176" fontId="6" fillId="3" borderId="4" xfId="1" applyFont="1" applyFill="1" applyBorder="1" applyAlignment="1">
      <alignment horizontal="center" vertical="center"/>
    </xf>
    <xf numFmtId="0" fontId="6" fillId="3" borderId="4" xfId="0" applyFont="1" applyFill="1" applyBorder="1" applyAlignment="1">
      <alignment horizontal="center" vertical="center"/>
    </xf>
    <xf numFmtId="176" fontId="6" fillId="3" borderId="4" xfId="1" applyFont="1" applyFill="1" applyBorder="1" applyAlignment="1">
      <alignment horizontal="center" vertical="center" wrapText="1"/>
    </xf>
    <xf numFmtId="196" fontId="8" fillId="3" borderId="4" xfId="0" applyNumberFormat="1" applyFont="1" applyFill="1" applyBorder="1" applyAlignment="1">
      <alignment horizontal="right" vertical="center" wrapText="1"/>
    </xf>
    <xf numFmtId="193" fontId="6" fillId="3" borderId="4" xfId="0" applyNumberFormat="1" applyFont="1" applyFill="1" applyBorder="1" applyAlignment="1">
      <alignment vertical="center"/>
    </xf>
    <xf numFmtId="49" fontId="8" fillId="3" borderId="4" xfId="0" applyNumberFormat="1" applyFont="1" applyFill="1" applyBorder="1" applyAlignment="1">
      <alignment horizontal="center" vertical="center" wrapText="1"/>
    </xf>
    <xf numFmtId="49" fontId="6" fillId="3" borderId="4" xfId="0" applyNumberFormat="1" applyFont="1" applyFill="1" applyBorder="1" applyAlignment="1">
      <alignment vertical="center"/>
    </xf>
    <xf numFmtId="193" fontId="6" fillId="3" borderId="4" xfId="0" applyNumberFormat="1" applyFont="1" applyFill="1" applyBorder="1" applyAlignment="1">
      <alignment horizontal="right" vertical="center"/>
    </xf>
    <xf numFmtId="196" fontId="6" fillId="3" borderId="5" xfId="0" applyNumberFormat="1" applyFont="1" applyFill="1" applyBorder="1" applyAlignment="1">
      <alignment horizontal="right" vertical="center"/>
    </xf>
    <xf numFmtId="0" fontId="11" fillId="0" borderId="0" xfId="0" applyFont="1"/>
    <xf numFmtId="0" fontId="0" fillId="0" borderId="0" xfId="0"/>
    <xf numFmtId="0" fontId="0" fillId="0" borderId="1" xfId="0" applyBorder="1"/>
    <xf numFmtId="193" fontId="6" fillId="0" borderId="8" xfId="0" applyNumberFormat="1" applyFont="1" applyBorder="1" applyAlignment="1">
      <alignment horizontal="center" vertical="center"/>
    </xf>
    <xf numFmtId="193" fontId="6" fillId="0" borderId="7" xfId="0" applyNumberFormat="1" applyFont="1" applyBorder="1" applyAlignment="1">
      <alignment vertical="center"/>
    </xf>
    <xf numFmtId="193" fontId="6" fillId="0" borderId="7" xfId="0" applyNumberFormat="1" applyFont="1" applyBorder="1" applyAlignment="1">
      <alignment horizontal="right" vertical="center"/>
    </xf>
    <xf numFmtId="193" fontId="6" fillId="0" borderId="5" xfId="0" applyNumberFormat="1" applyFont="1" applyBorder="1" applyAlignment="1">
      <alignment horizontal="right" vertical="center"/>
    </xf>
    <xf numFmtId="193" fontId="10" fillId="0" borderId="7" xfId="0" applyNumberFormat="1" applyFont="1" applyBorder="1" applyAlignment="1">
      <alignment vertical="center"/>
    </xf>
    <xf numFmtId="193" fontId="6" fillId="3" borderId="2" xfId="0" applyNumberFormat="1" applyFont="1" applyFill="1" applyBorder="1" applyAlignment="1">
      <alignment horizontal="center" vertical="center" wrapText="1"/>
    </xf>
    <xf numFmtId="193" fontId="6" fillId="3" borderId="0" xfId="0" applyNumberFormat="1" applyFont="1" applyFill="1" applyAlignment="1">
      <alignment horizontal="center" vertical="center" wrapText="1"/>
    </xf>
    <xf numFmtId="0" fontId="0" fillId="3" borderId="7" xfId="0" applyFill="1" applyBorder="1"/>
    <xf numFmtId="193" fontId="6" fillId="3" borderId="3" xfId="0" applyNumberFormat="1" applyFont="1" applyFill="1" applyBorder="1" applyAlignment="1">
      <alignment horizontal="center" vertical="center"/>
    </xf>
    <xf numFmtId="0" fontId="8" fillId="3" borderId="4" xfId="0" applyFont="1" applyFill="1" applyBorder="1" applyAlignment="1">
      <alignment horizontal="left" vertical="center" wrapText="1"/>
    </xf>
    <xf numFmtId="0" fontId="0" fillId="3" borderId="9" xfId="0" applyFill="1" applyBorder="1"/>
    <xf numFmtId="193" fontId="11" fillId="3" borderId="0" xfId="0" applyNumberFormat="1" applyFont="1" applyFill="1"/>
    <xf numFmtId="193" fontId="0" fillId="3" borderId="0" xfId="0" applyNumberFormat="1" applyFill="1"/>
    <xf numFmtId="193" fontId="0" fillId="3" borderId="0" xfId="0" applyNumberFormat="1" applyFill="1" applyAlignment="1">
      <alignment horizontal="center"/>
    </xf>
    <xf numFmtId="197" fontId="8" fillId="3" borderId="4" xfId="0" applyNumberFormat="1" applyFont="1" applyFill="1" applyBorder="1" applyAlignment="1">
      <alignment horizontal="center" vertical="center" wrapText="1"/>
    </xf>
    <xf numFmtId="193" fontId="6" fillId="3" borderId="1" xfId="0" applyNumberFormat="1" applyFont="1" applyFill="1" applyBorder="1" applyAlignment="1">
      <alignment horizontal="right" vertical="center"/>
    </xf>
    <xf numFmtId="193" fontId="10" fillId="0" borderId="0" xfId="0" applyNumberFormat="1" applyFont="1" applyAlignment="1">
      <alignment horizontal="right" vertical="center"/>
    </xf>
    <xf numFmtId="193" fontId="10" fillId="0" borderId="4" xfId="0" applyNumberFormat="1" applyFont="1" applyBorder="1" applyAlignment="1">
      <alignment horizontal="center" vertical="center"/>
    </xf>
    <xf numFmtId="193" fontId="6" fillId="0" borderId="7" xfId="0" applyNumberFormat="1" applyFont="1" applyBorder="1" applyAlignment="1">
      <alignment horizontal="left" vertical="center"/>
    </xf>
    <xf numFmtId="193" fontId="6" fillId="3" borderId="7" xfId="0" applyNumberFormat="1" applyFont="1" applyFill="1" applyBorder="1" applyAlignment="1" applyProtection="1">
      <alignment horizontal="right" vertical="center"/>
      <protection locked="0"/>
    </xf>
    <xf numFmtId="193" fontId="6" fillId="0" borderId="7" xfId="0" applyNumberFormat="1" applyFont="1" applyBorder="1" applyAlignment="1" applyProtection="1">
      <alignment horizontal="right" vertical="center"/>
      <protection locked="0"/>
    </xf>
    <xf numFmtId="0" fontId="0" fillId="3" borderId="10" xfId="0" applyFill="1" applyBorder="1"/>
    <xf numFmtId="193" fontId="6" fillId="3" borderId="5" xfId="0" applyNumberFormat="1" applyFont="1" applyFill="1" applyBorder="1" applyAlignment="1">
      <alignment horizontal="center" vertical="center" wrapText="1"/>
    </xf>
    <xf numFmtId="193" fontId="6" fillId="3" borderId="8" xfId="0" applyNumberFormat="1" applyFont="1" applyFill="1" applyBorder="1" applyAlignment="1">
      <alignment horizontal="center" vertical="center"/>
    </xf>
    <xf numFmtId="193" fontId="6" fillId="3" borderId="7" xfId="0" applyNumberFormat="1" applyFont="1" applyFill="1" applyBorder="1" applyAlignment="1">
      <alignment horizontal="center" vertical="center"/>
    </xf>
    <xf numFmtId="193" fontId="6" fillId="3" borderId="4" xfId="0" applyNumberFormat="1" applyFont="1" applyFill="1" applyBorder="1" applyAlignment="1">
      <alignment horizontal="center" vertical="center" wrapText="1"/>
    </xf>
    <xf numFmtId="0" fontId="0" fillId="3" borderId="5" xfId="0" applyFill="1" applyBorder="1"/>
    <xf numFmtId="0" fontId="8" fillId="3" borderId="5" xfId="0" applyFont="1" applyFill="1" applyBorder="1" applyAlignment="1">
      <alignment horizontal="center" vertical="center" wrapText="1"/>
    </xf>
    <xf numFmtId="49" fontId="8" fillId="3" borderId="5" xfId="0" applyNumberFormat="1" applyFont="1" applyFill="1" applyBorder="1" applyAlignment="1">
      <alignment horizontal="left" vertical="center" wrapText="1"/>
    </xf>
    <xf numFmtId="193" fontId="8" fillId="3" borderId="5" xfId="0" applyNumberFormat="1" applyFont="1" applyFill="1" applyBorder="1" applyAlignment="1">
      <alignment horizontal="center" vertical="center" wrapText="1"/>
    </xf>
    <xf numFmtId="194" fontId="8" fillId="3" borderId="5" xfId="0" applyNumberFormat="1" applyFont="1" applyFill="1" applyBorder="1" applyAlignment="1">
      <alignment horizontal="center" vertical="center" wrapText="1"/>
    </xf>
    <xf numFmtId="176" fontId="6" fillId="3" borderId="4" xfId="0" applyNumberFormat="1" applyFont="1" applyFill="1" applyBorder="1" applyAlignment="1">
      <alignment horizontal="center" vertical="center" shrinkToFit="1"/>
    </xf>
    <xf numFmtId="10" fontId="6" fillId="3" borderId="4" xfId="0" applyNumberFormat="1" applyFont="1" applyFill="1" applyBorder="1" applyAlignment="1">
      <alignment horizontal="center" vertical="center" shrinkToFit="1"/>
    </xf>
    <xf numFmtId="193" fontId="8" fillId="3" borderId="5" xfId="0" applyNumberFormat="1" applyFont="1" applyFill="1" applyBorder="1" applyAlignment="1">
      <alignment horizontal="right" vertical="center" wrapText="1"/>
    </xf>
    <xf numFmtId="176" fontId="6" fillId="3" borderId="3" xfId="0" applyNumberFormat="1" applyFont="1" applyFill="1" applyBorder="1" applyAlignment="1">
      <alignment horizontal="center" vertical="center" shrinkToFit="1"/>
    </xf>
    <xf numFmtId="176" fontId="6" fillId="3" borderId="2" xfId="0" applyNumberFormat="1" applyFont="1" applyFill="1" applyBorder="1" applyAlignment="1">
      <alignment horizontal="center" vertical="center" shrinkToFit="1"/>
    </xf>
    <xf numFmtId="10" fontId="6" fillId="3" borderId="2" xfId="0" applyNumberFormat="1" applyFont="1" applyFill="1" applyBorder="1" applyAlignment="1">
      <alignment horizontal="center" vertical="center" shrinkToFit="1"/>
    </xf>
    <xf numFmtId="193" fontId="8" fillId="3" borderId="5" xfId="175" applyNumberFormat="1" applyFont="1" applyFill="1" applyBorder="1" applyAlignment="1">
      <alignment horizontal="right"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7" xfId="0" applyFont="1" applyFill="1" applyBorder="1" applyAlignment="1">
      <alignment horizontal="center" vertical="center" wrapText="1"/>
    </xf>
    <xf numFmtId="193" fontId="8" fillId="3" borderId="4" xfId="175" applyNumberFormat="1" applyFont="1" applyFill="1" applyBorder="1" applyAlignment="1">
      <alignment horizontal="right" vertical="center" wrapText="1"/>
    </xf>
    <xf numFmtId="193" fontId="6" fillId="3" borderId="9" xfId="0" applyNumberFormat="1" applyFont="1" applyFill="1" applyBorder="1" applyAlignment="1">
      <alignment horizontal="center" vertical="center"/>
    </xf>
    <xf numFmtId="0" fontId="6" fillId="3" borderId="0" xfId="185" applyFont="1" applyFill="1" applyAlignment="1">
      <alignment vertical="center"/>
    </xf>
    <xf numFmtId="0" fontId="12" fillId="3" borderId="0" xfId="185" applyFill="1"/>
    <xf numFmtId="0" fontId="12" fillId="3" borderId="0" xfId="185" applyFill="1" applyAlignment="1">
      <alignment horizontal="center"/>
    </xf>
    <xf numFmtId="193" fontId="12" fillId="3" borderId="0" xfId="185" applyNumberFormat="1" applyFill="1"/>
    <xf numFmtId="0" fontId="13" fillId="3" borderId="0" xfId="185" applyFont="1" applyFill="1" applyAlignment="1">
      <alignment horizontal="center"/>
    </xf>
    <xf numFmtId="0" fontId="6" fillId="3" borderId="0" xfId="185" applyFont="1" applyFill="1" applyAlignment="1">
      <alignment horizontal="center" vertical="center"/>
    </xf>
    <xf numFmtId="0" fontId="6" fillId="3" borderId="0" xfId="127" applyFont="1" applyFill="1" applyAlignment="1" applyProtection="1">
      <alignment horizontal="right" vertical="center"/>
    </xf>
    <xf numFmtId="0" fontId="6" fillId="3" borderId="0" xfId="127" applyFont="1" applyFill="1">
      <protection locked="0"/>
    </xf>
    <xf numFmtId="0" fontId="6" fillId="3" borderId="0" xfId="185" applyFont="1" applyFill="1" applyAlignment="1">
      <alignment horizontal="right" vertical="center"/>
    </xf>
    <xf numFmtId="0" fontId="6" fillId="3" borderId="4" xfId="185" applyFont="1" applyFill="1" applyBorder="1" applyAlignment="1">
      <alignment horizontal="center" vertical="center"/>
    </xf>
    <xf numFmtId="193" fontId="6" fillId="3" borderId="4" xfId="185" applyNumberFormat="1" applyFont="1" applyFill="1" applyBorder="1" applyAlignment="1">
      <alignment horizontal="center" vertical="center"/>
    </xf>
    <xf numFmtId="0" fontId="6" fillId="3" borderId="4" xfId="160" applyFont="1" applyFill="1" applyBorder="1" applyAlignment="1">
      <alignment horizontal="center" vertical="center"/>
    </xf>
    <xf numFmtId="0" fontId="6" fillId="3" borderId="4" xfId="160" applyFont="1" applyFill="1" applyBorder="1" applyAlignment="1">
      <alignment horizontal="left" vertical="center"/>
    </xf>
    <xf numFmtId="0" fontId="6" fillId="3" borderId="4" xfId="185" applyFont="1" applyFill="1" applyBorder="1" applyAlignment="1">
      <alignment horizontal="left" vertical="center" shrinkToFit="1"/>
    </xf>
    <xf numFmtId="194" fontId="6" fillId="3" borderId="4" xfId="160" applyNumberFormat="1" applyFont="1" applyFill="1" applyBorder="1" applyAlignment="1">
      <alignment horizontal="center" vertical="center"/>
    </xf>
    <xf numFmtId="193" fontId="6" fillId="3" borderId="4" xfId="52" applyNumberFormat="1" applyFont="1" applyFill="1" applyBorder="1" applyAlignment="1">
      <alignment vertical="center"/>
    </xf>
    <xf numFmtId="0" fontId="6" fillId="3" borderId="4" xfId="185" applyFont="1" applyFill="1" applyBorder="1" applyAlignment="1">
      <alignment vertical="center"/>
    </xf>
    <xf numFmtId="0" fontId="9" fillId="3" borderId="0" xfId="185" applyFont="1" applyFill="1" applyAlignment="1">
      <alignment horizontal="center" vertical="center"/>
    </xf>
    <xf numFmtId="0" fontId="9" fillId="3" borderId="0" xfId="160" applyFont="1" applyFill="1" applyAlignment="1">
      <alignment horizontal="center" vertical="center"/>
    </xf>
    <xf numFmtId="193" fontId="6" fillId="3" borderId="0" xfId="52" applyNumberFormat="1" applyFont="1" applyFill="1" applyAlignment="1">
      <alignment vertical="center"/>
    </xf>
    <xf numFmtId="0" fontId="6" fillId="3" borderId="0" xfId="185" applyFont="1" applyFill="1"/>
    <xf numFmtId="0" fontId="6" fillId="3" borderId="0" xfId="185" applyFont="1" applyFill="1" applyAlignment="1">
      <alignment horizontal="center"/>
    </xf>
    <xf numFmtId="193" fontId="6" fillId="3" borderId="0" xfId="185" applyNumberFormat="1" applyFont="1" applyFill="1"/>
    <xf numFmtId="0" fontId="12" fillId="3" borderId="0" xfId="185" applyFill="1" applyAlignment="1">
      <alignment horizontal="center" vertical="center"/>
    </xf>
    <xf numFmtId="198" fontId="8" fillId="3" borderId="4" xfId="0" applyNumberFormat="1" applyFont="1" applyFill="1" applyBorder="1" applyAlignment="1">
      <alignment horizontal="left" vertical="center" wrapText="1"/>
    </xf>
    <xf numFmtId="4" fontId="8" fillId="3" borderId="4" xfId="0" applyNumberFormat="1" applyFont="1" applyFill="1" applyBorder="1" applyAlignment="1">
      <alignment horizontal="left" vertical="center" wrapText="1"/>
    </xf>
    <xf numFmtId="4" fontId="8" fillId="3" borderId="4" xfId="0" applyNumberFormat="1" applyFont="1" applyFill="1" applyBorder="1" applyAlignment="1">
      <alignment horizontal="center" vertical="center" wrapText="1"/>
    </xf>
    <xf numFmtId="4" fontId="6" fillId="3" borderId="5" xfId="0" applyNumberFormat="1" applyFont="1" applyFill="1" applyBorder="1" applyAlignment="1">
      <alignment horizontal="right" vertical="center"/>
    </xf>
    <xf numFmtId="4" fontId="8" fillId="3" borderId="4" xfId="0" applyNumberFormat="1" applyFont="1" applyFill="1" applyBorder="1" applyAlignment="1">
      <alignment horizontal="right" vertical="center" wrapText="1"/>
    </xf>
    <xf numFmtId="4" fontId="6" fillId="3" borderId="5" xfId="0" applyNumberFormat="1" applyFont="1" applyFill="1" applyBorder="1" applyAlignment="1">
      <alignment vertical="center"/>
    </xf>
    <xf numFmtId="4" fontId="6" fillId="3" borderId="4" xfId="0" applyNumberFormat="1" applyFont="1" applyFill="1" applyBorder="1" applyAlignment="1">
      <alignment horizontal="right" vertical="center"/>
    </xf>
    <xf numFmtId="49" fontId="8" fillId="0" borderId="4" xfId="0" applyNumberFormat="1" applyFont="1" applyBorder="1" applyAlignment="1">
      <alignment horizontal="center" vertical="center"/>
    </xf>
    <xf numFmtId="193" fontId="6" fillId="0" borderId="4" xfId="0" applyNumberFormat="1" applyFont="1" applyBorder="1" applyAlignment="1">
      <alignment horizontal="left" vertical="center"/>
    </xf>
    <xf numFmtId="193" fontId="14" fillId="0" borderId="4" xfId="0" applyNumberFormat="1" applyFont="1" applyBorder="1" applyAlignment="1">
      <alignment vertical="center"/>
    </xf>
    <xf numFmtId="193" fontId="8" fillId="0" borderId="4" xfId="0" applyNumberFormat="1" applyFont="1" applyBorder="1" applyAlignment="1">
      <alignment vertical="center"/>
    </xf>
    <xf numFmtId="0" fontId="15" fillId="0" borderId="0" xfId="177" applyFont="1"/>
    <xf numFmtId="0" fontId="16" fillId="0" borderId="0" xfId="177" applyFont="1"/>
    <xf numFmtId="0" fontId="10" fillId="0" borderId="0" xfId="177" applyFont="1" applyAlignment="1">
      <alignment horizontal="left" vertical="center"/>
    </xf>
    <xf numFmtId="0" fontId="17" fillId="0" borderId="0" xfId="177" applyFont="1"/>
    <xf numFmtId="0" fontId="18" fillId="3" borderId="0" xfId="177" applyFont="1" applyFill="1"/>
    <xf numFmtId="0" fontId="6" fillId="3" borderId="0" xfId="177" applyFont="1" applyFill="1" applyAlignment="1">
      <alignment vertical="center"/>
    </xf>
    <xf numFmtId="0" fontId="6" fillId="3" borderId="0" xfId="177" applyFont="1" applyFill="1" applyAlignment="1">
      <alignment horizontal="center" vertical="center"/>
    </xf>
    <xf numFmtId="0" fontId="6" fillId="3" borderId="0" xfId="0" applyFont="1" applyFill="1" applyAlignment="1">
      <alignment vertical="center"/>
    </xf>
    <xf numFmtId="0" fontId="6" fillId="3" borderId="0" xfId="177" applyFont="1" applyFill="1"/>
    <xf numFmtId="0" fontId="9" fillId="3" borderId="0" xfId="177" applyFont="1" applyFill="1"/>
    <xf numFmtId="0" fontId="16" fillId="3" borderId="0" xfId="177" applyFont="1" applyFill="1"/>
    <xf numFmtId="176" fontId="16" fillId="3" borderId="0" xfId="269" applyFont="1" applyFill="1"/>
    <xf numFmtId="0" fontId="5" fillId="3" borderId="0" xfId="188" applyFont="1" applyFill="1" applyAlignment="1" applyProtection="1">
      <alignment horizontal="centerContinuous"/>
    </xf>
    <xf numFmtId="0" fontId="18" fillId="3" borderId="0" xfId="177" applyFont="1" applyFill="1" applyAlignment="1">
      <alignment horizontal="centerContinuous"/>
    </xf>
    <xf numFmtId="0" fontId="9" fillId="3" borderId="0" xfId="177" applyFont="1" applyFill="1" applyAlignment="1">
      <alignment horizontal="centerContinuous" vertical="center"/>
    </xf>
    <xf numFmtId="0" fontId="6" fillId="3" borderId="0" xfId="177" applyFont="1" applyFill="1" applyAlignment="1">
      <alignment horizontal="centerContinuous" vertical="center"/>
    </xf>
    <xf numFmtId="0" fontId="6" fillId="3" borderId="0" xfId="177" applyFont="1" applyFill="1" applyAlignment="1">
      <alignment horizontal="left"/>
    </xf>
    <xf numFmtId="0" fontId="6" fillId="3" borderId="4" xfId="173" applyFont="1" applyFill="1" applyBorder="1" applyAlignment="1">
      <alignment horizontal="center" vertical="center" wrapText="1"/>
    </xf>
    <xf numFmtId="0" fontId="6" fillId="3" borderId="5" xfId="0" applyFont="1" applyFill="1" applyBorder="1"/>
    <xf numFmtId="199" fontId="6" fillId="3" borderId="4" xfId="0" applyNumberFormat="1" applyFont="1" applyFill="1" applyBorder="1" applyAlignment="1">
      <alignment horizontal="center" vertical="center"/>
    </xf>
    <xf numFmtId="176" fontId="6" fillId="3" borderId="4" xfId="1" applyFont="1" applyFill="1" applyBorder="1" applyAlignment="1">
      <alignment horizontal="left" shrinkToFit="1"/>
    </xf>
    <xf numFmtId="193" fontId="6" fillId="3" borderId="4" xfId="246" applyNumberFormat="1" applyFont="1" applyFill="1" applyBorder="1" applyAlignment="1">
      <alignment horizontal="center"/>
    </xf>
    <xf numFmtId="0" fontId="6" fillId="3" borderId="9" xfId="0" applyFont="1" applyFill="1" applyBorder="1"/>
    <xf numFmtId="0" fontId="6" fillId="3" borderId="7" xfId="0" applyFont="1" applyFill="1" applyBorder="1"/>
    <xf numFmtId="0" fontId="6" fillId="3" borderId="4" xfId="177" applyFont="1" applyFill="1" applyBorder="1" applyAlignment="1">
      <alignment vertical="center"/>
    </xf>
    <xf numFmtId="193" fontId="6" fillId="3" borderId="4" xfId="177" applyNumberFormat="1" applyFont="1" applyFill="1" applyBorder="1" applyAlignment="1">
      <alignment vertical="center"/>
    </xf>
    <xf numFmtId="0" fontId="6" fillId="3" borderId="1" xfId="0" applyFont="1" applyFill="1" applyBorder="1"/>
    <xf numFmtId="0" fontId="6" fillId="3" borderId="6" xfId="0" applyFont="1" applyFill="1" applyBorder="1"/>
    <xf numFmtId="0" fontId="6" fillId="3" borderId="0" xfId="177" applyFont="1" applyFill="1" applyAlignment="1">
      <alignment horizontal="left" vertical="center"/>
    </xf>
    <xf numFmtId="0" fontId="19" fillId="3" borderId="0" xfId="177" applyFont="1" applyFill="1" applyAlignment="1">
      <alignment horizontal="centerContinuous"/>
    </xf>
    <xf numFmtId="0" fontId="6" fillId="3" borderId="4" xfId="173" applyFont="1" applyFill="1" applyBorder="1" applyAlignment="1">
      <alignment horizontal="center" vertical="center"/>
    </xf>
    <xf numFmtId="193" fontId="6" fillId="3" borderId="4" xfId="177" applyNumberFormat="1" applyFont="1" applyFill="1" applyBorder="1" applyAlignment="1">
      <alignment horizontal="center" vertical="center"/>
    </xf>
    <xf numFmtId="193" fontId="6" fillId="3" borderId="4" xfId="246" applyNumberFormat="1" applyFont="1" applyFill="1" applyBorder="1" applyAlignment="1">
      <alignment horizontal="center" wrapText="1"/>
    </xf>
    <xf numFmtId="2" fontId="6" fillId="3" borderId="4" xfId="177" applyNumberFormat="1" applyFont="1" applyFill="1" applyBorder="1" applyAlignment="1">
      <alignment horizontal="center" vertical="center"/>
    </xf>
    <xf numFmtId="193" fontId="6" fillId="3" borderId="4" xfId="1" applyNumberFormat="1" applyFont="1" applyFill="1" applyBorder="1" applyAlignment="1">
      <alignment horizontal="center" wrapText="1"/>
    </xf>
    <xf numFmtId="193" fontId="6" fillId="3" borderId="4" xfId="1" applyNumberFormat="1" applyFont="1" applyFill="1" applyBorder="1" applyAlignment="1">
      <alignment horizontal="center" vertical="center" shrinkToFit="1"/>
    </xf>
    <xf numFmtId="193" fontId="6" fillId="3" borderId="4" xfId="1" applyNumberFormat="1" applyFont="1" applyFill="1" applyBorder="1" applyAlignment="1">
      <alignment horizontal="right" vertical="center"/>
    </xf>
    <xf numFmtId="193" fontId="6" fillId="3" borderId="4" xfId="1" applyNumberFormat="1" applyFont="1" applyFill="1" applyBorder="1" applyAlignment="1">
      <alignment vertical="center" wrapText="1"/>
    </xf>
    <xf numFmtId="193" fontId="6" fillId="3" borderId="4" xfId="1" applyNumberFormat="1" applyFont="1" applyFill="1" applyBorder="1">
      <alignment vertical="center"/>
    </xf>
    <xf numFmtId="0" fontId="20" fillId="3" borderId="0" xfId="177" applyFont="1" applyFill="1" applyAlignment="1">
      <alignment horizontal="centerContinuous"/>
    </xf>
    <xf numFmtId="176" fontId="18" fillId="3" borderId="0" xfId="269" applyFont="1" applyFill="1" applyAlignment="1">
      <alignment horizontal="centerContinuous"/>
    </xf>
    <xf numFmtId="176" fontId="6" fillId="3" borderId="0" xfId="269" applyFont="1" applyFill="1" applyAlignment="1">
      <alignment horizontal="centerContinuous" vertical="center"/>
    </xf>
    <xf numFmtId="0" fontId="6" fillId="3" borderId="0" xfId="177" applyFont="1" applyFill="1" applyAlignment="1">
      <alignment horizontal="right" vertical="center"/>
    </xf>
    <xf numFmtId="176" fontId="6" fillId="3" borderId="0" xfId="269" applyFont="1" applyFill="1" applyAlignment="1">
      <alignment vertical="center"/>
    </xf>
    <xf numFmtId="0" fontId="6" fillId="3" borderId="4" xfId="177" applyFont="1" applyFill="1" applyBorder="1" applyAlignment="1">
      <alignment horizontal="centerContinuous" vertical="center" wrapText="1"/>
    </xf>
    <xf numFmtId="176" fontId="6" fillId="3" borderId="4" xfId="269" applyFont="1" applyFill="1" applyBorder="1" applyAlignment="1">
      <alignment horizontal="centerContinuous" vertical="center" wrapText="1"/>
    </xf>
    <xf numFmtId="0" fontId="6" fillId="3" borderId="4" xfId="177" applyFont="1" applyFill="1" applyBorder="1" applyAlignment="1">
      <alignment horizontal="center" vertical="center" wrapText="1"/>
    </xf>
    <xf numFmtId="0" fontId="6" fillId="3" borderId="4" xfId="177" applyFont="1" applyFill="1" applyBorder="1" applyAlignment="1">
      <alignment horizontal="center" vertical="center"/>
    </xf>
    <xf numFmtId="176" fontId="6" fillId="3" borderId="4" xfId="269" applyFont="1" applyFill="1" applyBorder="1" applyAlignment="1">
      <alignment horizontal="center" vertical="center" wrapText="1"/>
    </xf>
    <xf numFmtId="0" fontId="6" fillId="3" borderId="4" xfId="0" applyFont="1" applyFill="1" applyBorder="1" applyAlignment="1">
      <alignment vertical="center"/>
    </xf>
    <xf numFmtId="0" fontId="6" fillId="3" borderId="0" xfId="0" applyFont="1" applyFill="1" applyAlignment="1">
      <alignment horizontal="center" vertical="center"/>
    </xf>
    <xf numFmtId="176" fontId="6" fillId="3" borderId="0" xfId="269" applyFont="1" applyFill="1"/>
    <xf numFmtId="176" fontId="9" fillId="3" borderId="0" xfId="269" applyFont="1" applyFill="1"/>
    <xf numFmtId="193" fontId="10" fillId="3" borderId="2" xfId="0" applyNumberFormat="1" applyFont="1" applyFill="1" applyBorder="1" applyAlignment="1">
      <alignment horizontal="center" vertical="center" wrapText="1"/>
    </xf>
    <xf numFmtId="0" fontId="6" fillId="3" borderId="10" xfId="0" applyFont="1" applyFill="1" applyBorder="1"/>
    <xf numFmtId="193" fontId="6" fillId="3" borderId="5" xfId="0" applyNumberFormat="1" applyFont="1" applyFill="1" applyBorder="1" applyAlignment="1">
      <alignment horizontal="left" vertical="center"/>
    </xf>
    <xf numFmtId="193" fontId="10" fillId="3" borderId="0" xfId="0" applyNumberFormat="1" applyFont="1" applyFill="1" applyAlignment="1">
      <alignment horizontal="right" vertical="center"/>
    </xf>
    <xf numFmtId="193" fontId="10" fillId="3" borderId="0" xfId="0" applyNumberFormat="1" applyFont="1" applyFill="1" applyAlignment="1">
      <alignment horizontal="center" vertical="center"/>
    </xf>
    <xf numFmtId="193" fontId="6" fillId="4" borderId="0" xfId="0" applyNumberFormat="1" applyFont="1" applyFill="1" applyAlignment="1">
      <alignment vertical="center"/>
    </xf>
    <xf numFmtId="0" fontId="15" fillId="3" borderId="4" xfId="0" applyFont="1" applyFill="1" applyBorder="1" applyAlignment="1">
      <alignment horizontal="center" vertical="center"/>
    </xf>
    <xf numFmtId="0" fontId="10" fillId="3" borderId="4" xfId="0" applyFont="1" applyFill="1" applyBorder="1" applyAlignment="1">
      <alignment horizontal="center" vertical="center"/>
    </xf>
    <xf numFmtId="0" fontId="0" fillId="3" borderId="5" xfId="0" applyFill="1" applyBorder="1" applyAlignment="1">
      <alignment horizontal="center"/>
    </xf>
    <xf numFmtId="49" fontId="21" fillId="3" borderId="4" xfId="0" applyNumberFormat="1" applyFont="1" applyFill="1" applyBorder="1" applyAlignment="1">
      <alignment horizontal="center" vertical="center" wrapText="1"/>
    </xf>
    <xf numFmtId="176" fontId="15" fillId="3" borderId="4" xfId="1" applyFont="1" applyFill="1" applyBorder="1">
      <alignment vertical="center"/>
    </xf>
    <xf numFmtId="193" fontId="22" fillId="3" borderId="4" xfId="0" applyNumberFormat="1" applyFont="1" applyFill="1" applyBorder="1" applyAlignment="1">
      <alignment horizontal="right" vertical="center" wrapText="1"/>
    </xf>
    <xf numFmtId="193" fontId="23" fillId="3" borderId="0" xfId="0" applyNumberFormat="1" applyFont="1" applyFill="1" applyAlignment="1">
      <alignment vertical="center"/>
    </xf>
    <xf numFmtId="193" fontId="6" fillId="3" borderId="4" xfId="203" applyNumberFormat="1" applyFont="1" applyFill="1" applyBorder="1" applyAlignment="1">
      <alignment horizontal="center" vertical="center" wrapText="1"/>
    </xf>
    <xf numFmtId="49" fontId="8" fillId="3" borderId="7" xfId="0" applyNumberFormat="1" applyFont="1" applyFill="1" applyBorder="1" applyAlignment="1">
      <alignment vertical="center" wrapText="1"/>
    </xf>
    <xf numFmtId="49" fontId="6" fillId="3" borderId="4" xfId="6" applyNumberFormat="1" applyFont="1" applyFill="1" applyBorder="1" applyAlignment="1" applyProtection="1">
      <alignment horizontal="center" vertical="center" wrapText="1"/>
    </xf>
    <xf numFmtId="49" fontId="24" fillId="3" borderId="4" xfId="6" applyNumberFormat="1" applyFont="1" applyFill="1" applyBorder="1" applyAlignment="1">
      <alignment horizontal="center" vertical="center" wrapText="1"/>
    </xf>
    <xf numFmtId="49" fontId="0" fillId="3" borderId="4" xfId="6" applyNumberFormat="1" applyFont="1" applyFill="1" applyBorder="1" applyAlignment="1" applyProtection="1">
      <alignment horizontal="center" vertical="center" wrapText="1"/>
    </xf>
    <xf numFmtId="14" fontId="6" fillId="3" borderId="0" xfId="0" applyNumberFormat="1" applyFont="1" applyFill="1" applyAlignment="1">
      <alignment vertical="center"/>
    </xf>
    <xf numFmtId="193" fontId="6" fillId="3" borderId="8" xfId="0" applyNumberFormat="1" applyFont="1" applyFill="1" applyBorder="1" applyAlignment="1">
      <alignment horizontal="left" vertical="center"/>
    </xf>
    <xf numFmtId="193" fontId="6" fillId="3" borderId="9" xfId="0" applyNumberFormat="1" applyFont="1" applyFill="1" applyBorder="1" applyAlignment="1">
      <alignment horizontal="left" vertical="center"/>
    </xf>
    <xf numFmtId="193" fontId="10" fillId="3" borderId="4" xfId="0" applyNumberFormat="1" applyFont="1" applyFill="1" applyBorder="1" applyAlignment="1">
      <alignment horizontal="center" vertical="center"/>
    </xf>
    <xf numFmtId="0" fontId="6" fillId="3" borderId="4" xfId="276" applyNumberFormat="1" applyFont="1" applyFill="1" applyBorder="1" applyAlignment="1" applyProtection="1">
      <alignment horizontal="center" vertical="center" wrapText="1"/>
    </xf>
    <xf numFmtId="193" fontId="25" fillId="3" borderId="4" xfId="0" applyNumberFormat="1" applyFont="1" applyFill="1" applyBorder="1" applyAlignment="1">
      <alignment horizontal="center" vertical="center"/>
    </xf>
    <xf numFmtId="0" fontId="25" fillId="3" borderId="4" xfId="276" applyNumberFormat="1" applyFont="1" applyFill="1" applyBorder="1" applyAlignment="1" applyProtection="1">
      <alignment horizontal="center" vertical="center" wrapText="1"/>
    </xf>
    <xf numFmtId="193" fontId="25" fillId="3" borderId="4" xfId="0" applyNumberFormat="1" applyFont="1" applyFill="1" applyBorder="1" applyAlignment="1">
      <alignment horizontal="center" vertical="center" wrapText="1"/>
    </xf>
    <xf numFmtId="193" fontId="25" fillId="3" borderId="4" xfId="0" applyNumberFormat="1" applyFont="1" applyFill="1" applyBorder="1" applyAlignment="1">
      <alignment vertical="center"/>
    </xf>
    <xf numFmtId="49" fontId="26" fillId="3" borderId="4" xfId="6" applyNumberFormat="1" applyFont="1" applyFill="1" applyBorder="1" applyAlignment="1" applyProtection="1">
      <alignment horizontal="center" vertical="center" wrapText="1"/>
    </xf>
    <xf numFmtId="49" fontId="10" fillId="3" borderId="4" xfId="6" applyNumberFormat="1" applyFont="1" applyFill="1" applyBorder="1" applyAlignment="1" applyProtection="1">
      <alignment horizontal="center" vertical="center" wrapText="1"/>
    </xf>
    <xf numFmtId="0" fontId="8" fillId="4" borderId="4" xfId="0" applyFont="1" applyFill="1" applyBorder="1" applyAlignment="1">
      <alignment horizontal="center" vertical="center" wrapText="1"/>
    </xf>
    <xf numFmtId="0" fontId="15" fillId="4" borderId="4" xfId="0" applyFont="1" applyFill="1" applyBorder="1" applyAlignment="1">
      <alignment horizontal="center" vertical="center"/>
    </xf>
    <xf numFmtId="0" fontId="10" fillId="4" borderId="4" xfId="0" applyFont="1" applyFill="1" applyBorder="1" applyAlignment="1">
      <alignment horizontal="center" vertical="center"/>
    </xf>
    <xf numFmtId="49" fontId="21" fillId="4" borderId="4" xfId="0" applyNumberFormat="1" applyFont="1" applyFill="1" applyBorder="1" applyAlignment="1">
      <alignment horizontal="center" vertical="center" wrapText="1"/>
    </xf>
    <xf numFmtId="176" fontId="15" fillId="4" borderId="4" xfId="1" applyFont="1" applyFill="1" applyBorder="1">
      <alignment vertical="center"/>
    </xf>
    <xf numFmtId="193" fontId="22" fillId="4" borderId="4" xfId="0" applyNumberFormat="1" applyFont="1" applyFill="1" applyBorder="1" applyAlignment="1">
      <alignment horizontal="right" vertical="center" wrapText="1"/>
    </xf>
    <xf numFmtId="193" fontId="8" fillId="4" borderId="4" xfId="0" applyNumberFormat="1" applyFont="1" applyFill="1" applyBorder="1" applyAlignment="1">
      <alignment horizontal="right" vertical="center" wrapText="1"/>
    </xf>
    <xf numFmtId="193" fontId="6" fillId="4" borderId="5" xfId="0" applyNumberFormat="1" applyFont="1" applyFill="1" applyBorder="1" applyAlignment="1">
      <alignment horizontal="right" vertical="center"/>
    </xf>
    <xf numFmtId="49" fontId="21" fillId="4" borderId="7" xfId="0" applyNumberFormat="1" applyFont="1" applyFill="1" applyBorder="1" applyAlignment="1">
      <alignment vertical="center" wrapText="1"/>
    </xf>
    <xf numFmtId="193" fontId="6" fillId="4" borderId="0" xfId="0" applyNumberFormat="1" applyFont="1" applyFill="1" applyAlignment="1">
      <alignment horizontal="center" vertical="center"/>
    </xf>
    <xf numFmtId="49" fontId="6" fillId="4" borderId="4" xfId="6" applyNumberFormat="1" applyFont="1" applyFill="1" applyBorder="1" applyAlignment="1" applyProtection="1">
      <alignment horizontal="center" vertical="center" wrapText="1"/>
    </xf>
    <xf numFmtId="49" fontId="21" fillId="3" borderId="7" xfId="0" applyNumberFormat="1" applyFont="1" applyFill="1" applyBorder="1" applyAlignment="1">
      <alignment vertical="center" wrapText="1"/>
    </xf>
    <xf numFmtId="49" fontId="21" fillId="3" borderId="7" xfId="0" applyNumberFormat="1" applyFont="1" applyFill="1" applyBorder="1" applyAlignment="1">
      <alignment horizontal="center" vertical="center" wrapText="1"/>
    </xf>
    <xf numFmtId="193" fontId="10" fillId="4" borderId="4" xfId="0" applyNumberFormat="1" applyFont="1" applyFill="1" applyBorder="1" applyAlignment="1">
      <alignment horizontal="center" vertical="center"/>
    </xf>
    <xf numFmtId="49" fontId="26" fillId="4" borderId="4" xfId="6" applyNumberFormat="1" applyFont="1" applyFill="1" applyBorder="1" applyAlignment="1" applyProtection="1">
      <alignment horizontal="center" vertical="center" wrapText="1"/>
    </xf>
    <xf numFmtId="193" fontId="6" fillId="4" borderId="4" xfId="0" applyNumberFormat="1" applyFont="1" applyFill="1" applyBorder="1" applyAlignment="1">
      <alignment horizontal="center" vertical="center"/>
    </xf>
    <xf numFmtId="0" fontId="6" fillId="4" borderId="4" xfId="276" applyNumberFormat="1" applyFont="1" applyFill="1" applyBorder="1" applyAlignment="1" applyProtection="1">
      <alignment horizontal="center" vertical="center" wrapText="1"/>
    </xf>
    <xf numFmtId="193" fontId="6" fillId="4" borderId="4" xfId="0" applyNumberFormat="1" applyFont="1" applyFill="1" applyBorder="1" applyAlignment="1">
      <alignment horizontal="center" vertical="center" wrapText="1"/>
    </xf>
    <xf numFmtId="193" fontId="6" fillId="4" borderId="4" xfId="0" applyNumberFormat="1" applyFont="1" applyFill="1" applyBorder="1" applyAlignment="1">
      <alignment vertical="center"/>
    </xf>
    <xf numFmtId="193" fontId="14" fillId="3" borderId="4" xfId="0" applyNumberFormat="1" applyFont="1" applyFill="1" applyBorder="1" applyAlignment="1">
      <alignment horizontal="center" vertical="center"/>
    </xf>
    <xf numFmtId="193" fontId="14" fillId="3" borderId="7" xfId="0" applyNumberFormat="1" applyFont="1" applyFill="1" applyBorder="1" applyAlignment="1">
      <alignment horizontal="center" vertical="center"/>
    </xf>
    <xf numFmtId="193" fontId="6" fillId="3" borderId="5" xfId="0" applyNumberFormat="1" applyFont="1" applyFill="1" applyBorder="1" applyAlignment="1">
      <alignment horizontal="right" vertical="center" wrapText="1"/>
    </xf>
    <xf numFmtId="49" fontId="27" fillId="3" borderId="4" xfId="6" applyNumberFormat="1" applyFont="1" applyFill="1" applyBorder="1" applyAlignment="1" applyProtection="1">
      <alignment horizontal="center" vertical="center" wrapText="1"/>
    </xf>
    <xf numFmtId="49" fontId="28" fillId="3" borderId="4" xfId="6" applyNumberFormat="1" applyFont="1" applyFill="1" applyBorder="1" applyAlignment="1" applyProtection="1">
      <alignment horizontal="center" vertical="center" wrapText="1"/>
    </xf>
    <xf numFmtId="193" fontId="29" fillId="3" borderId="0" xfId="0" applyNumberFormat="1" applyFont="1" applyFill="1" applyAlignment="1">
      <alignment horizontal="center" vertical="center" wrapText="1"/>
    </xf>
    <xf numFmtId="193" fontId="29" fillId="3" borderId="0" xfId="0" applyNumberFormat="1" applyFont="1" applyFill="1" applyAlignment="1">
      <alignment vertical="center"/>
    </xf>
    <xf numFmtId="193" fontId="10" fillId="3" borderId="7" xfId="0" applyNumberFormat="1" applyFont="1" applyFill="1" applyBorder="1" applyAlignment="1">
      <alignment horizontal="center" vertical="center"/>
    </xf>
    <xf numFmtId="193" fontId="6" fillId="3" borderId="7" xfId="0" applyNumberFormat="1" applyFont="1" applyFill="1" applyBorder="1" applyAlignment="1">
      <alignment vertical="center"/>
    </xf>
    <xf numFmtId="49" fontId="10" fillId="3" borderId="4" xfId="0" applyNumberFormat="1" applyFont="1" applyFill="1" applyBorder="1" applyAlignment="1">
      <alignment horizontal="center" vertical="center" wrapText="1"/>
    </xf>
    <xf numFmtId="0" fontId="6" fillId="3" borderId="0" xfId="0" applyFont="1" applyFill="1" applyAlignment="1">
      <alignment vertical="center" wrapText="1"/>
    </xf>
    <xf numFmtId="193" fontId="30" fillId="3" borderId="0" xfId="0" applyNumberFormat="1" applyFont="1" applyFill="1" applyAlignment="1">
      <alignment horizontal="center" vertical="center" wrapText="1"/>
    </xf>
    <xf numFmtId="2" fontId="6" fillId="3" borderId="0" xfId="0" applyNumberFormat="1" applyFont="1" applyFill="1" applyAlignment="1">
      <alignment horizontal="center" vertical="center"/>
    </xf>
    <xf numFmtId="1" fontId="6" fillId="3" borderId="0" xfId="0" applyNumberFormat="1" applyFont="1" applyFill="1" applyAlignment="1">
      <alignment horizontal="left" vertical="center"/>
    </xf>
    <xf numFmtId="0" fontId="6" fillId="3" borderId="4" xfId="181" applyFont="1" applyFill="1" applyBorder="1" applyAlignment="1">
      <alignment horizontal="center" vertical="center" wrapText="1"/>
    </xf>
    <xf numFmtId="49" fontId="6" fillId="3" borderId="2" xfId="181" applyNumberFormat="1" applyFont="1" applyFill="1" applyBorder="1" applyAlignment="1">
      <alignment horizontal="center" vertical="center" wrapText="1"/>
    </xf>
    <xf numFmtId="49" fontId="6" fillId="3" borderId="4" xfId="0" applyNumberFormat="1" applyFont="1" applyFill="1" applyBorder="1" applyAlignment="1">
      <alignment horizontal="left" vertical="center" wrapText="1"/>
    </xf>
    <xf numFmtId="0" fontId="6" fillId="3" borderId="5" xfId="0" applyFont="1" applyFill="1" applyBorder="1" applyAlignment="1">
      <alignment vertical="center" wrapText="1"/>
    </xf>
    <xf numFmtId="193" fontId="6" fillId="3" borderId="5" xfId="0" applyNumberFormat="1" applyFont="1" applyFill="1" applyBorder="1" applyAlignment="1">
      <alignment vertical="center" wrapText="1"/>
    </xf>
    <xf numFmtId="193" fontId="6" fillId="3" borderId="5" xfId="0" applyNumberFormat="1" applyFont="1" applyFill="1" applyBorder="1" applyAlignment="1">
      <alignment horizontal="centerContinuous" vertical="center" wrapText="1"/>
    </xf>
    <xf numFmtId="193" fontId="6" fillId="3" borderId="0" xfId="139" applyNumberFormat="1" applyFont="1" applyFill="1" applyAlignment="1">
      <alignment vertical="center"/>
    </xf>
    <xf numFmtId="1" fontId="6" fillId="3" borderId="0" xfId="0" applyNumberFormat="1" applyFont="1" applyFill="1" applyAlignment="1">
      <alignment horizontal="center" vertical="center"/>
    </xf>
    <xf numFmtId="49" fontId="6" fillId="3" borderId="0" xfId="0" applyNumberFormat="1" applyFont="1" applyFill="1" applyAlignment="1">
      <alignment horizontal="center" vertical="center"/>
    </xf>
    <xf numFmtId="14" fontId="6" fillId="3" borderId="0" xfId="0" applyNumberFormat="1" applyFont="1" applyFill="1" applyAlignment="1">
      <alignment horizontal="right" vertical="center"/>
    </xf>
    <xf numFmtId="14" fontId="6" fillId="3" borderId="4" xfId="181" applyNumberFormat="1" applyFont="1" applyFill="1" applyBorder="1" applyAlignment="1">
      <alignment horizontal="center" vertical="center" wrapText="1"/>
    </xf>
    <xf numFmtId="194" fontId="6" fillId="3" borderId="4" xfId="0" applyNumberFormat="1" applyFont="1" applyFill="1" applyBorder="1" applyAlignment="1">
      <alignment horizontal="center" vertical="center" wrapText="1"/>
    </xf>
    <xf numFmtId="195" fontId="6" fillId="3" borderId="4" xfId="0" applyNumberFormat="1" applyFont="1" applyFill="1" applyBorder="1" applyAlignment="1">
      <alignment horizontal="center" vertical="center" wrapText="1"/>
    </xf>
    <xf numFmtId="196" fontId="6" fillId="3" borderId="5" xfId="0" applyNumberFormat="1" applyFont="1" applyFill="1" applyBorder="1" applyAlignment="1">
      <alignment horizontal="centerContinuous" vertical="center" wrapText="1"/>
    </xf>
    <xf numFmtId="196" fontId="6" fillId="3" borderId="5" xfId="0" applyNumberFormat="1" applyFont="1" applyFill="1" applyBorder="1" applyAlignment="1">
      <alignment vertical="center"/>
    </xf>
    <xf numFmtId="0" fontId="26" fillId="3" borderId="0" xfId="0" applyFont="1" applyFill="1"/>
    <xf numFmtId="200" fontId="6" fillId="3" borderId="0" xfId="0" applyNumberFormat="1" applyFont="1" applyFill="1" applyAlignment="1">
      <alignment horizontal="right" vertical="center"/>
    </xf>
    <xf numFmtId="1" fontId="6" fillId="3" borderId="0" xfId="57" applyNumberFormat="1" applyFont="1" applyFill="1" applyAlignment="1">
      <alignment horizontal="right" vertical="center"/>
    </xf>
    <xf numFmtId="1" fontId="6" fillId="3" borderId="0" xfId="0" applyNumberFormat="1" applyFont="1" applyFill="1" applyAlignment="1">
      <alignment vertical="center"/>
    </xf>
    <xf numFmtId="2" fontId="6" fillId="3" borderId="4" xfId="0" applyNumberFormat="1" applyFont="1" applyFill="1" applyBorder="1" applyAlignment="1">
      <alignment horizontal="center" vertical="center" wrapText="1"/>
    </xf>
    <xf numFmtId="2" fontId="6" fillId="3" borderId="2" xfId="0" applyNumberFormat="1" applyFont="1" applyFill="1" applyBorder="1" applyAlignment="1">
      <alignment horizontal="center" vertical="center" wrapText="1"/>
    </xf>
    <xf numFmtId="1" fontId="6" fillId="3" borderId="4" xfId="57" applyNumberFormat="1" applyFont="1" applyFill="1" applyBorder="1" applyAlignment="1">
      <alignment horizontal="center" vertical="center" wrapText="1"/>
    </xf>
    <xf numFmtId="176" fontId="6" fillId="3" borderId="2" xfId="57" applyNumberFormat="1" applyFont="1" applyFill="1" applyBorder="1" applyAlignment="1">
      <alignment horizontal="center" vertical="center" shrinkToFit="1"/>
    </xf>
    <xf numFmtId="193" fontId="6" fillId="3" borderId="4" xfId="0" applyNumberFormat="1" applyFont="1" applyFill="1" applyBorder="1" applyAlignment="1">
      <alignment horizontal="right" vertical="center" wrapText="1"/>
    </xf>
    <xf numFmtId="193" fontId="6" fillId="3" borderId="4" xfId="57" applyNumberFormat="1" applyFont="1" applyFill="1" applyBorder="1" applyAlignment="1">
      <alignment horizontal="right" vertical="center" wrapText="1"/>
    </xf>
    <xf numFmtId="0" fontId="6" fillId="3" borderId="4" xfId="57" applyNumberFormat="1" applyFont="1" applyFill="1" applyBorder="1" applyAlignment="1">
      <alignment horizontal="center" vertical="center" wrapText="1"/>
    </xf>
    <xf numFmtId="49" fontId="6" fillId="3" borderId="4" xfId="57" applyNumberFormat="1" applyFont="1" applyFill="1" applyBorder="1" applyAlignment="1">
      <alignment horizontal="left" vertical="center" wrapText="1"/>
    </xf>
    <xf numFmtId="193" fontId="6" fillId="3" borderId="11" xfId="0" applyNumberFormat="1" applyFont="1" applyFill="1" applyBorder="1" applyAlignment="1">
      <alignment horizontal="center" vertical="center"/>
    </xf>
    <xf numFmtId="193" fontId="8" fillId="0" borderId="4" xfId="0" applyNumberFormat="1" applyFont="1" applyBorder="1" applyAlignment="1">
      <alignment horizontal="right" vertical="center" wrapText="1"/>
    </xf>
    <xf numFmtId="193" fontId="9" fillId="3" borderId="0" xfId="0" applyNumberFormat="1" applyFont="1" applyFill="1" applyAlignment="1">
      <alignment vertical="center"/>
    </xf>
    <xf numFmtId="193" fontId="10" fillId="3" borderId="2" xfId="0" applyNumberFormat="1" applyFont="1" applyFill="1" applyBorder="1" applyAlignment="1">
      <alignment horizontal="center" vertical="center"/>
    </xf>
    <xf numFmtId="0" fontId="4" fillId="3" borderId="7" xfId="0" applyFont="1" applyFill="1" applyBorder="1"/>
    <xf numFmtId="0" fontId="4" fillId="3" borderId="5" xfId="0" applyFont="1" applyFill="1" applyBorder="1"/>
    <xf numFmtId="0" fontId="4" fillId="3" borderId="10" xfId="0" applyFont="1" applyFill="1" applyBorder="1"/>
    <xf numFmtId="197" fontId="10" fillId="3" borderId="2" xfId="0" applyNumberFormat="1" applyFont="1" applyFill="1" applyBorder="1" applyAlignment="1">
      <alignment horizontal="center" vertical="center"/>
    </xf>
    <xf numFmtId="49" fontId="10" fillId="3" borderId="2" xfId="0" applyNumberFormat="1" applyFont="1" applyFill="1" applyBorder="1" applyAlignment="1">
      <alignment horizontal="center" vertical="center"/>
    </xf>
    <xf numFmtId="197" fontId="8" fillId="4" borderId="4" xfId="0" applyNumberFormat="1" applyFont="1" applyFill="1" applyBorder="1" applyAlignment="1">
      <alignment horizontal="center" vertical="center" wrapText="1"/>
    </xf>
    <xf numFmtId="49" fontId="8" fillId="4" borderId="4" xfId="0" applyNumberFormat="1" applyFont="1" applyFill="1" applyBorder="1" applyAlignment="1">
      <alignment horizontal="left" vertical="center" wrapText="1"/>
    </xf>
    <xf numFmtId="0" fontId="31" fillId="3" borderId="4" xfId="0" applyFont="1" applyFill="1" applyBorder="1" applyAlignment="1">
      <alignment horizontal="center" vertical="center" wrapText="1"/>
    </xf>
    <xf numFmtId="0" fontId="32" fillId="3" borderId="9" xfId="0" applyFont="1" applyFill="1" applyBorder="1"/>
    <xf numFmtId="193" fontId="33" fillId="3" borderId="5" xfId="0" applyNumberFormat="1" applyFont="1" applyFill="1" applyBorder="1" applyAlignment="1">
      <alignment horizontal="center" vertical="center"/>
    </xf>
    <xf numFmtId="0" fontId="32" fillId="3" borderId="1" xfId="0" applyFont="1" applyFill="1" applyBorder="1"/>
    <xf numFmtId="49" fontId="14" fillId="3" borderId="4" xfId="0" applyNumberFormat="1" applyFont="1" applyFill="1" applyBorder="1" applyAlignment="1">
      <alignment horizontal="center" vertical="center" wrapText="1"/>
    </xf>
    <xf numFmtId="0" fontId="32" fillId="3" borderId="7" xfId="0" applyFont="1" applyFill="1" applyBorder="1"/>
    <xf numFmtId="49" fontId="34" fillId="3" borderId="4" xfId="0" applyNumberFormat="1" applyFont="1" applyFill="1" applyBorder="1" applyAlignment="1">
      <alignment horizontal="left" vertical="center" wrapText="1"/>
    </xf>
    <xf numFmtId="193" fontId="34" fillId="3" borderId="4" xfId="0" applyNumberFormat="1" applyFont="1" applyFill="1" applyBorder="1" applyAlignment="1">
      <alignment horizontal="center" vertical="center" wrapText="1"/>
    </xf>
    <xf numFmtId="0" fontId="32" fillId="3" borderId="6" xfId="0" applyFont="1" applyFill="1" applyBorder="1"/>
    <xf numFmtId="193" fontId="9" fillId="3" borderId="6" xfId="0" applyNumberFormat="1" applyFont="1" applyFill="1" applyBorder="1" applyAlignment="1">
      <alignment horizontal="center" vertical="center"/>
    </xf>
    <xf numFmtId="193" fontId="9" fillId="3" borderId="5" xfId="0" applyNumberFormat="1" applyFont="1" applyFill="1" applyBorder="1" applyAlignment="1">
      <alignment horizontal="center" vertical="center"/>
    </xf>
    <xf numFmtId="193" fontId="10" fillId="3" borderId="4" xfId="0" applyNumberFormat="1" applyFont="1" applyFill="1" applyBorder="1" applyAlignment="1">
      <alignment horizontal="center" vertical="center" wrapText="1"/>
    </xf>
    <xf numFmtId="176" fontId="10" fillId="3" borderId="3" xfId="0" applyNumberFormat="1" applyFont="1" applyFill="1" applyBorder="1" applyAlignment="1">
      <alignment horizontal="center" vertical="center" shrinkToFit="1"/>
    </xf>
    <xf numFmtId="176" fontId="10" fillId="3" borderId="2" xfId="0" applyNumberFormat="1" applyFont="1" applyFill="1" applyBorder="1" applyAlignment="1">
      <alignment horizontal="center" vertical="center" shrinkToFit="1"/>
    </xf>
    <xf numFmtId="193" fontId="8" fillId="4" borderId="4" xfId="0" applyNumberFormat="1" applyFont="1" applyFill="1" applyBorder="1" applyAlignment="1">
      <alignment horizontal="center" vertical="center" wrapText="1"/>
    </xf>
    <xf numFmtId="195" fontId="34" fillId="3" borderId="4" xfId="0" applyNumberFormat="1" applyFont="1" applyFill="1" applyBorder="1" applyAlignment="1">
      <alignment horizontal="center" vertical="center" wrapText="1"/>
    </xf>
    <xf numFmtId="193" fontId="34" fillId="3" borderId="4" xfId="0" applyNumberFormat="1" applyFont="1" applyFill="1" applyBorder="1" applyAlignment="1">
      <alignment horizontal="right" vertical="center" wrapText="1"/>
    </xf>
    <xf numFmtId="193" fontId="9" fillId="3" borderId="5" xfId="0" applyNumberFormat="1" applyFont="1" applyFill="1" applyBorder="1" applyAlignment="1">
      <alignment horizontal="right" vertical="center"/>
    </xf>
    <xf numFmtId="193" fontId="9" fillId="3" borderId="6" xfId="0" applyNumberFormat="1" applyFont="1" applyFill="1" applyBorder="1" applyAlignment="1">
      <alignment horizontal="right" vertical="center"/>
    </xf>
    <xf numFmtId="193" fontId="9" fillId="3" borderId="5" xfId="0" applyNumberFormat="1" applyFont="1" applyFill="1" applyBorder="1" applyAlignment="1">
      <alignment horizontal="right" vertical="center" wrapText="1"/>
    </xf>
    <xf numFmtId="193" fontId="5" fillId="3" borderId="0" xfId="0" applyNumberFormat="1" applyFont="1" applyFill="1" applyAlignment="1">
      <alignment vertical="center" wrapText="1"/>
    </xf>
    <xf numFmtId="0" fontId="4" fillId="3" borderId="9" xfId="0" applyFont="1" applyFill="1" applyBorder="1"/>
    <xf numFmtId="10" fontId="10" fillId="3" borderId="2" xfId="0" applyNumberFormat="1" applyFont="1" applyFill="1" applyBorder="1" applyAlignment="1">
      <alignment horizontal="center" vertical="center" shrinkToFit="1"/>
    </xf>
    <xf numFmtId="193" fontId="9" fillId="3" borderId="4" xfId="0" applyNumberFormat="1" applyFont="1" applyFill="1" applyBorder="1" applyAlignment="1">
      <alignment horizontal="right" vertical="center"/>
    </xf>
    <xf numFmtId="196" fontId="34" fillId="3" borderId="4" xfId="0" applyNumberFormat="1" applyFont="1" applyFill="1" applyBorder="1" applyAlignment="1">
      <alignment horizontal="right" vertical="center" wrapText="1"/>
    </xf>
    <xf numFmtId="193" fontId="9" fillId="3" borderId="5" xfId="0" applyNumberFormat="1" applyFont="1" applyFill="1" applyBorder="1" applyAlignment="1">
      <alignment horizontal="left" vertical="center"/>
    </xf>
    <xf numFmtId="0" fontId="6" fillId="3" borderId="2" xfId="0" applyFont="1" applyFill="1" applyBorder="1" applyAlignment="1">
      <alignment horizontal="center" vertical="center"/>
    </xf>
    <xf numFmtId="49" fontId="6" fillId="3" borderId="2" xfId="0" applyNumberFormat="1" applyFont="1" applyFill="1" applyBorder="1" applyAlignment="1">
      <alignment horizontal="center" vertical="center"/>
    </xf>
    <xf numFmtId="193" fontId="6" fillId="3" borderId="2" xfId="182" applyNumberFormat="1" applyFont="1" applyFill="1" applyBorder="1" applyAlignment="1">
      <alignment horizontal="center" vertical="center" wrapText="1"/>
    </xf>
    <xf numFmtId="193" fontId="0" fillId="3" borderId="6" xfId="0" applyNumberFormat="1" applyFill="1" applyBorder="1"/>
    <xf numFmtId="193" fontId="6" fillId="3" borderId="12" xfId="0" applyNumberFormat="1" applyFont="1" applyFill="1" applyBorder="1" applyAlignment="1">
      <alignment horizontal="center" vertical="center" wrapText="1"/>
    </xf>
    <xf numFmtId="0" fontId="0" fillId="3" borderId="13" xfId="0" applyFill="1" applyBorder="1"/>
    <xf numFmtId="0" fontId="6" fillId="3" borderId="2" xfId="0" applyFont="1" applyFill="1" applyBorder="1" applyAlignment="1">
      <alignment horizontal="center" vertical="center" wrapText="1"/>
    </xf>
    <xf numFmtId="49" fontId="6" fillId="3" borderId="2" xfId="0" applyNumberFormat="1" applyFont="1" applyFill="1" applyBorder="1" applyAlignment="1">
      <alignment horizontal="center" vertical="center" wrapText="1"/>
    </xf>
    <xf numFmtId="49" fontId="6" fillId="0" borderId="4" xfId="0" applyNumberFormat="1" applyFont="1" applyBorder="1" applyAlignment="1">
      <alignment horizontal="center" vertical="center"/>
    </xf>
    <xf numFmtId="193" fontId="10" fillId="0" borderId="7" xfId="0" applyNumberFormat="1" applyFont="1" applyBorder="1" applyAlignment="1">
      <alignment horizontal="left" vertical="center"/>
    </xf>
    <xf numFmtId="197" fontId="8" fillId="0" borderId="4" xfId="0" applyNumberFormat="1" applyFont="1" applyBorder="1" applyAlignment="1">
      <alignment horizontal="right" vertical="center" wrapText="1"/>
    </xf>
    <xf numFmtId="197" fontId="6" fillId="0" borderId="5" xfId="0" applyNumberFormat="1" applyFont="1" applyBorder="1" applyAlignment="1">
      <alignment horizontal="right" vertical="center"/>
    </xf>
    <xf numFmtId="10" fontId="8" fillId="3" borderId="4" xfId="0" applyNumberFormat="1" applyFont="1" applyFill="1" applyBorder="1" applyAlignment="1">
      <alignment horizontal="center" vertical="center" wrapText="1"/>
    </xf>
    <xf numFmtId="10" fontId="6" fillId="3" borderId="5" xfId="0" applyNumberFormat="1" applyFont="1" applyFill="1" applyBorder="1" applyAlignment="1">
      <alignment horizontal="right" vertical="center"/>
    </xf>
    <xf numFmtId="199" fontId="8" fillId="3" borderId="4" xfId="0" applyNumberFormat="1" applyFont="1" applyFill="1" applyBorder="1" applyAlignment="1">
      <alignment horizontal="center" vertical="center" wrapText="1"/>
    </xf>
    <xf numFmtId="0" fontId="0" fillId="3" borderId="0" xfId="0" applyFill="1" applyAlignment="1">
      <alignment vertical="center"/>
    </xf>
    <xf numFmtId="14" fontId="6" fillId="3" borderId="2" xfId="0" applyNumberFormat="1" applyFont="1" applyFill="1" applyBorder="1" applyAlignment="1">
      <alignment horizontal="center" vertical="center"/>
    </xf>
    <xf numFmtId="10" fontId="6" fillId="3" borderId="2" xfId="0" applyNumberFormat="1" applyFont="1" applyFill="1" applyBorder="1" applyAlignment="1">
      <alignment horizontal="center" vertical="center"/>
    </xf>
    <xf numFmtId="194" fontId="6" fillId="3" borderId="2" xfId="0" applyNumberFormat="1" applyFont="1" applyFill="1" applyBorder="1" applyAlignment="1">
      <alignment horizontal="center" vertical="center"/>
    </xf>
    <xf numFmtId="193" fontId="14" fillId="0" borderId="7" xfId="0" applyNumberFormat="1" applyFont="1" applyBorder="1" applyAlignment="1">
      <alignment horizontal="left" vertical="center" indent="1"/>
    </xf>
    <xf numFmtId="193" fontId="8" fillId="0" borderId="7" xfId="0" applyNumberFormat="1" applyFont="1" applyBorder="1" applyAlignment="1">
      <alignment horizontal="left" vertical="center" indent="1"/>
    </xf>
    <xf numFmtId="193" fontId="8" fillId="0" borderId="7" xfId="0" applyNumberFormat="1" applyFont="1" applyBorder="1" applyAlignment="1">
      <alignment horizontal="left" vertical="center" indent="2"/>
    </xf>
    <xf numFmtId="193" fontId="8" fillId="0" borderId="7" xfId="0" applyNumberFormat="1" applyFont="1" applyBorder="1" applyAlignment="1">
      <alignment horizontal="left" vertical="center" indent="5"/>
    </xf>
    <xf numFmtId="193" fontId="8" fillId="0" borderId="7" xfId="0" applyNumberFormat="1" applyFont="1" applyBorder="1" applyAlignment="1">
      <alignment horizontal="left" vertical="center" indent="3"/>
    </xf>
    <xf numFmtId="193" fontId="6" fillId="0" borderId="7" xfId="0" applyNumberFormat="1" applyFont="1" applyBorder="1" applyAlignment="1">
      <alignment horizontal="center" vertical="center"/>
    </xf>
    <xf numFmtId="193" fontId="6" fillId="5" borderId="0" xfId="0" applyNumberFormat="1" applyFont="1" applyFill="1" applyAlignment="1">
      <alignment vertical="center"/>
    </xf>
    <xf numFmtId="49" fontId="8" fillId="3" borderId="4" xfId="0" applyNumberFormat="1" applyFont="1" applyFill="1" applyBorder="1" applyAlignment="1">
      <alignment horizontal="right" vertical="center" wrapText="1"/>
    </xf>
    <xf numFmtId="49" fontId="6" fillId="3" borderId="5" xfId="0" applyNumberFormat="1" applyFont="1" applyFill="1" applyBorder="1" applyAlignment="1">
      <alignment horizontal="right" vertical="center"/>
    </xf>
    <xf numFmtId="14" fontId="6" fillId="3" borderId="0" xfId="0" applyNumberFormat="1" applyFont="1" applyFill="1" applyAlignment="1">
      <alignment horizontal="center" vertical="center"/>
    </xf>
    <xf numFmtId="14" fontId="6" fillId="3" borderId="2" xfId="0" applyNumberFormat="1" applyFont="1" applyFill="1" applyBorder="1" applyAlignment="1">
      <alignment horizontal="center" vertical="center" wrapText="1"/>
    </xf>
    <xf numFmtId="193" fontId="10" fillId="3" borderId="5" xfId="0" applyNumberFormat="1" applyFont="1" applyFill="1" applyBorder="1" applyAlignment="1">
      <alignment horizontal="center" vertical="center"/>
    </xf>
    <xf numFmtId="0" fontId="14" fillId="3" borderId="4" xfId="0" applyFont="1" applyFill="1" applyBorder="1" applyAlignment="1">
      <alignment horizontal="center" vertical="center" wrapText="1"/>
    </xf>
    <xf numFmtId="193" fontId="10" fillId="3" borderId="5" xfId="0" applyNumberFormat="1" applyFont="1" applyFill="1" applyBorder="1" applyAlignment="1">
      <alignment horizontal="left" vertical="center" indent="3"/>
    </xf>
    <xf numFmtId="14" fontId="6" fillId="3" borderId="5" xfId="0" applyNumberFormat="1" applyFont="1" applyFill="1" applyBorder="1" applyAlignment="1">
      <alignment horizontal="center" vertical="center"/>
    </xf>
    <xf numFmtId="193" fontId="8" fillId="3" borderId="4" xfId="272" applyNumberFormat="1" applyFont="1" applyFill="1" applyBorder="1" applyAlignment="1">
      <alignment horizontal="right" vertical="center" wrapText="1"/>
    </xf>
    <xf numFmtId="193" fontId="8" fillId="3" borderId="4" xfId="269" applyNumberFormat="1" applyFont="1" applyFill="1" applyBorder="1" applyAlignment="1">
      <alignment horizontal="right" vertical="center" wrapText="1"/>
    </xf>
    <xf numFmtId="193" fontId="6" fillId="3" borderId="5" xfId="269" applyNumberFormat="1" applyFont="1" applyFill="1" applyBorder="1" applyAlignment="1">
      <alignment horizontal="right" vertical="center"/>
    </xf>
    <xf numFmtId="0" fontId="35" fillId="3" borderId="0" xfId="0" applyFont="1" applyFill="1" applyAlignment="1" applyProtection="1">
      <alignment vertical="center"/>
      <protection locked="0" hidden="1"/>
    </xf>
    <xf numFmtId="193" fontId="36" fillId="3" borderId="0" xfId="0" applyNumberFormat="1" applyFont="1" applyFill="1" applyAlignment="1">
      <alignment horizontal="center" vertical="center" wrapText="1"/>
    </xf>
    <xf numFmtId="0" fontId="6" fillId="3" borderId="4" xfId="161" applyFont="1" applyFill="1" applyBorder="1" applyAlignment="1">
      <alignment horizontal="center" vertical="center" wrapText="1" shrinkToFit="1"/>
    </xf>
    <xf numFmtId="0" fontId="6" fillId="3" borderId="4" xfId="161" applyFont="1" applyFill="1" applyBorder="1" applyAlignment="1">
      <alignment horizontal="center" vertical="center" shrinkToFit="1"/>
    </xf>
    <xf numFmtId="0" fontId="8" fillId="3" borderId="6" xfId="0" applyFont="1" applyFill="1" applyBorder="1" applyAlignment="1">
      <alignment horizontal="left" vertical="center"/>
    </xf>
    <xf numFmtId="0" fontId="6" fillId="3" borderId="4" xfId="161" applyFont="1" applyFill="1" applyBorder="1" applyAlignment="1">
      <alignment horizontal="center" vertical="center"/>
    </xf>
    <xf numFmtId="194" fontId="6" fillId="3" borderId="6" xfId="0" applyNumberFormat="1" applyFont="1" applyFill="1" applyBorder="1" applyAlignment="1">
      <alignment vertical="center"/>
    </xf>
    <xf numFmtId="10" fontId="6" fillId="3" borderId="6" xfId="0" applyNumberFormat="1" applyFont="1" applyFill="1" applyBorder="1" applyAlignment="1">
      <alignment vertical="center"/>
    </xf>
    <xf numFmtId="193" fontId="8" fillId="3" borderId="7" xfId="0" applyNumberFormat="1" applyFont="1" applyFill="1" applyBorder="1" applyAlignment="1">
      <alignment vertical="center"/>
    </xf>
    <xf numFmtId="193" fontId="6" fillId="3" borderId="4" xfId="175" applyNumberFormat="1" applyFont="1" applyFill="1" applyBorder="1" applyAlignment="1">
      <alignment horizontal="right" vertical="center" wrapText="1"/>
    </xf>
    <xf numFmtId="49" fontId="6" fillId="3" borderId="4" xfId="161" applyNumberFormat="1" applyFont="1" applyFill="1" applyBorder="1" applyAlignment="1">
      <alignment horizontal="center" vertical="center"/>
    </xf>
    <xf numFmtId="193" fontId="6" fillId="3" borderId="4" xfId="161" applyNumberFormat="1" applyFont="1" applyFill="1" applyBorder="1" applyAlignment="1">
      <alignment horizontal="right" vertical="center"/>
    </xf>
    <xf numFmtId="193" fontId="6" fillId="3" borderId="4" xfId="248" applyNumberFormat="1" applyFont="1" applyFill="1" applyBorder="1" applyAlignment="1">
      <alignment horizontal="right" vertical="center" wrapText="1"/>
    </xf>
    <xf numFmtId="193" fontId="6" fillId="3" borderId="7" xfId="0" applyNumberFormat="1" applyFont="1" applyFill="1" applyBorder="1" applyAlignment="1">
      <alignment horizontal="right" vertical="center"/>
    </xf>
    <xf numFmtId="193" fontId="6" fillId="3" borderId="4" xfId="1" applyNumberFormat="1" applyFont="1" applyFill="1" applyBorder="1" applyAlignment="1">
      <alignment horizontal="right" vertical="center" wrapText="1"/>
    </xf>
    <xf numFmtId="0" fontId="6" fillId="3" borderId="4" xfId="161" applyFont="1" applyFill="1" applyBorder="1" applyAlignment="1">
      <alignment vertical="center"/>
    </xf>
    <xf numFmtId="193" fontId="18" fillId="3" borderId="0" xfId="0" applyNumberFormat="1" applyFont="1" applyFill="1" applyAlignment="1">
      <alignment vertical="center"/>
    </xf>
    <xf numFmtId="193" fontId="15" fillId="3" borderId="0" xfId="0" applyNumberFormat="1" applyFont="1" applyFill="1" applyAlignment="1">
      <alignment vertical="center"/>
    </xf>
    <xf numFmtId="193" fontId="15" fillId="3" borderId="0" xfId="175" applyNumberFormat="1" applyFont="1" applyFill="1" applyAlignment="1">
      <alignment vertical="center"/>
    </xf>
    <xf numFmtId="193" fontId="18" fillId="3" borderId="0" xfId="0" applyNumberFormat="1" applyFont="1" applyFill="1" applyAlignment="1">
      <alignment horizontal="center" vertical="center" wrapText="1"/>
    </xf>
    <xf numFmtId="197" fontId="6" fillId="3" borderId="2" xfId="0" applyNumberFormat="1" applyFont="1" applyFill="1" applyBorder="1" applyAlignment="1">
      <alignment horizontal="center" vertical="center"/>
    </xf>
    <xf numFmtId="176" fontId="6" fillId="3" borderId="2" xfId="0" applyNumberFormat="1" applyFont="1" applyFill="1" applyBorder="1" applyAlignment="1">
      <alignment horizontal="right" vertical="center" shrinkToFit="1"/>
    </xf>
    <xf numFmtId="193" fontId="8" fillId="3" borderId="4" xfId="175" applyNumberFormat="1" applyFont="1" applyFill="1" applyBorder="1" applyAlignment="1">
      <alignment horizontal="center" vertical="center" wrapText="1"/>
    </xf>
    <xf numFmtId="193" fontId="6" fillId="3" borderId="5" xfId="175" applyNumberFormat="1" applyFont="1" applyFill="1" applyBorder="1" applyAlignment="1">
      <alignment horizontal="right" vertical="center" wrapText="1"/>
    </xf>
    <xf numFmtId="193" fontId="6" fillId="3" borderId="0" xfId="175" applyNumberFormat="1" applyFont="1" applyFill="1" applyAlignment="1">
      <alignment vertical="center"/>
    </xf>
    <xf numFmtId="197" fontId="6" fillId="3" borderId="2" xfId="175" applyNumberFormat="1" applyFont="1" applyFill="1" applyBorder="1" applyAlignment="1">
      <alignment horizontal="center" vertical="center" wrapText="1"/>
    </xf>
    <xf numFmtId="0" fontId="6" fillId="3" borderId="0" xfId="171" applyFont="1" applyFill="1" applyAlignment="1">
      <alignment vertical="center"/>
    </xf>
    <xf numFmtId="0" fontId="6" fillId="3" borderId="0" xfId="171" applyFont="1" applyFill="1" applyAlignment="1" applyProtection="1">
      <alignment vertical="center"/>
      <protection locked="0"/>
    </xf>
    <xf numFmtId="0" fontId="6" fillId="3" borderId="0" xfId="171" applyFont="1" applyFill="1"/>
    <xf numFmtId="0" fontId="6" fillId="3" borderId="0" xfId="171" applyFont="1" applyFill="1" applyAlignment="1">
      <alignment wrapText="1"/>
    </xf>
    <xf numFmtId="0" fontId="5" fillId="3" borderId="0" xfId="171" applyFont="1" applyFill="1" applyAlignment="1">
      <alignment horizontal="center" vertical="center" wrapText="1"/>
    </xf>
    <xf numFmtId="196" fontId="6" fillId="3" borderId="0" xfId="171" applyNumberFormat="1" applyFont="1" applyFill="1" applyAlignment="1">
      <alignment horizontal="center" vertical="center"/>
    </xf>
    <xf numFmtId="196" fontId="6" fillId="3" borderId="0" xfId="171" applyNumberFormat="1" applyFont="1" applyFill="1" applyAlignment="1">
      <alignment horizontal="center" vertical="center" wrapText="1"/>
    </xf>
    <xf numFmtId="196" fontId="6" fillId="3" borderId="0" xfId="171" applyNumberFormat="1" applyFont="1" applyFill="1" applyAlignment="1">
      <alignment vertical="center"/>
    </xf>
    <xf numFmtId="0" fontId="6" fillId="3" borderId="0" xfId="171" applyFont="1" applyFill="1" applyAlignment="1">
      <alignment vertical="center" wrapText="1"/>
    </xf>
    <xf numFmtId="193" fontId="6" fillId="3" borderId="0" xfId="171" applyNumberFormat="1" applyFont="1" applyFill="1" applyAlignment="1">
      <alignment vertical="center" wrapText="1"/>
    </xf>
    <xf numFmtId="193" fontId="6" fillId="3" borderId="0" xfId="171" applyNumberFormat="1" applyFont="1" applyFill="1" applyAlignment="1">
      <alignment vertical="center"/>
    </xf>
    <xf numFmtId="0" fontId="6" fillId="3" borderId="4" xfId="189" applyFont="1" applyFill="1" applyBorder="1" applyAlignment="1" applyProtection="1">
      <alignment horizontal="center" vertical="center" wrapText="1"/>
    </xf>
    <xf numFmtId="0" fontId="6" fillId="3" borderId="4" xfId="171" applyFont="1" applyFill="1" applyBorder="1" applyAlignment="1">
      <alignment horizontal="center" vertical="center" wrapText="1"/>
    </xf>
    <xf numFmtId="0" fontId="10" fillId="3" borderId="4" xfId="171" applyFont="1" applyFill="1" applyBorder="1" applyAlignment="1">
      <alignment horizontal="center" vertical="center" wrapText="1"/>
    </xf>
    <xf numFmtId="0" fontId="10" fillId="3" borderId="2" xfId="171" applyFont="1" applyFill="1" applyBorder="1" applyAlignment="1">
      <alignment horizontal="center" vertical="center" wrapText="1"/>
    </xf>
    <xf numFmtId="49" fontId="8" fillId="3" borderId="4" xfId="171" applyNumberFormat="1" applyFont="1" applyFill="1" applyBorder="1" applyAlignment="1" applyProtection="1">
      <alignment horizontal="left" vertical="center" wrapText="1"/>
      <protection locked="0"/>
    </xf>
    <xf numFmtId="0" fontId="8" fillId="3" borderId="4" xfId="171" applyFont="1" applyFill="1" applyBorder="1" applyAlignment="1" applyProtection="1">
      <alignment horizontal="center" vertical="center" wrapText="1"/>
      <protection locked="0"/>
    </xf>
    <xf numFmtId="49" fontId="8" fillId="3" borderId="4" xfId="171" applyNumberFormat="1" applyFont="1" applyFill="1" applyBorder="1" applyAlignment="1">
      <alignment horizontal="left" vertical="center" wrapText="1"/>
    </xf>
    <xf numFmtId="193" fontId="8" fillId="3" borderId="4" xfId="1" applyNumberFormat="1" applyFont="1" applyFill="1" applyBorder="1" applyAlignment="1">
      <alignment horizontal="center" vertical="center" wrapText="1"/>
    </xf>
    <xf numFmtId="0" fontId="8" fillId="3" borderId="4" xfId="171" applyFont="1" applyFill="1" applyBorder="1" applyAlignment="1">
      <alignment horizontal="center" vertical="center" wrapText="1"/>
    </xf>
    <xf numFmtId="193" fontId="8" fillId="3" borderId="4" xfId="171" applyNumberFormat="1" applyFont="1" applyFill="1" applyBorder="1" applyAlignment="1">
      <alignment horizontal="center" vertical="center" wrapText="1"/>
    </xf>
    <xf numFmtId="0" fontId="14" fillId="3" borderId="5" xfId="171" applyFont="1" applyFill="1" applyBorder="1" applyAlignment="1">
      <alignment horizontal="center" vertical="center"/>
    </xf>
    <xf numFmtId="0" fontId="8" fillId="3" borderId="5" xfId="171" applyFont="1" applyFill="1" applyBorder="1" applyAlignment="1">
      <alignment horizontal="center" vertical="center" wrapText="1"/>
    </xf>
    <xf numFmtId="0" fontId="8" fillId="3" borderId="5" xfId="171" applyFont="1" applyFill="1" applyBorder="1" applyAlignment="1">
      <alignment vertical="center" wrapText="1"/>
    </xf>
    <xf numFmtId="0" fontId="8" fillId="3" borderId="5" xfId="171" applyFont="1" applyFill="1" applyBorder="1" applyAlignment="1">
      <alignment vertical="center"/>
    </xf>
    <xf numFmtId="193" fontId="8" fillId="3" borderId="5" xfId="171" applyNumberFormat="1" applyFont="1" applyFill="1" applyBorder="1" applyAlignment="1">
      <alignment vertical="center"/>
    </xf>
    <xf numFmtId="196" fontId="8" fillId="3" borderId="5" xfId="171" applyNumberFormat="1" applyFont="1" applyFill="1" applyBorder="1" applyAlignment="1">
      <alignment vertical="center"/>
    </xf>
    <xf numFmtId="0" fontId="14" fillId="3" borderId="0" xfId="0" applyFont="1" applyFill="1" applyAlignment="1" applyProtection="1">
      <alignment horizontal="center" vertical="center" wrapText="1"/>
      <protection locked="0"/>
    </xf>
    <xf numFmtId="0" fontId="6" fillId="3" borderId="0" xfId="171" applyFont="1" applyFill="1" applyAlignment="1">
      <alignment horizontal="center" vertical="center"/>
    </xf>
    <xf numFmtId="0" fontId="6" fillId="3" borderId="0" xfId="171" applyFont="1" applyFill="1" applyAlignment="1">
      <alignment horizontal="right" vertical="center"/>
    </xf>
    <xf numFmtId="0" fontId="6" fillId="3" borderId="2" xfId="171" applyFont="1" applyFill="1" applyBorder="1" applyAlignment="1">
      <alignment horizontal="center" vertical="center" wrapText="1"/>
    </xf>
    <xf numFmtId="197" fontId="6" fillId="3" borderId="2" xfId="171" applyNumberFormat="1" applyFont="1" applyFill="1" applyBorder="1" applyAlignment="1">
      <alignment horizontal="center" vertical="center" wrapText="1"/>
    </xf>
    <xf numFmtId="193" fontId="8" fillId="3" borderId="4" xfId="246" applyNumberFormat="1" applyFont="1" applyFill="1" applyBorder="1" applyAlignment="1" applyProtection="1">
      <alignment horizontal="center" vertical="center" wrapText="1"/>
      <protection locked="0"/>
    </xf>
    <xf numFmtId="195" fontId="8" fillId="3" borderId="4" xfId="171" applyNumberFormat="1" applyFont="1" applyFill="1" applyBorder="1" applyAlignment="1">
      <alignment horizontal="center" vertical="center" wrapText="1"/>
    </xf>
    <xf numFmtId="0" fontId="10" fillId="3" borderId="4" xfId="171" applyFont="1" applyFill="1" applyBorder="1" applyAlignment="1">
      <alignment horizontal="center" vertical="center"/>
    </xf>
    <xf numFmtId="0" fontId="10" fillId="3" borderId="2" xfId="171" applyFont="1" applyFill="1" applyBorder="1" applyAlignment="1">
      <alignment horizontal="center" vertical="center"/>
    </xf>
    <xf numFmtId="197" fontId="10" fillId="3" borderId="2" xfId="171" applyNumberFormat="1" applyFont="1" applyFill="1" applyBorder="1" applyAlignment="1">
      <alignment horizontal="center" vertical="center" wrapText="1"/>
    </xf>
    <xf numFmtId="193" fontId="8" fillId="3" borderId="4" xfId="171" applyNumberFormat="1" applyFont="1" applyFill="1" applyBorder="1" applyAlignment="1" applyProtection="1">
      <alignment horizontal="center" vertical="center" wrapText="1"/>
      <protection locked="0"/>
    </xf>
    <xf numFmtId="193" fontId="8" fillId="3" borderId="4" xfId="0" applyNumberFormat="1" applyFont="1" applyFill="1" applyBorder="1" applyAlignment="1" applyProtection="1">
      <alignment horizontal="center" vertical="center" wrapText="1"/>
      <protection locked="0"/>
    </xf>
    <xf numFmtId="193" fontId="8" fillId="3" borderId="4" xfId="246" applyNumberFormat="1" applyFont="1" applyFill="1" applyBorder="1" applyAlignment="1" applyProtection="1">
      <alignment horizontal="right" vertical="center" wrapText="1"/>
      <protection locked="0"/>
    </xf>
    <xf numFmtId="193" fontId="8" fillId="3" borderId="4" xfId="171" applyNumberFormat="1" applyFont="1" applyFill="1" applyBorder="1" applyAlignment="1">
      <alignment horizontal="right" vertical="center" wrapText="1"/>
    </xf>
    <xf numFmtId="193" fontId="8" fillId="3" borderId="4" xfId="271" applyNumberFormat="1" applyFont="1" applyFill="1" applyBorder="1" applyAlignment="1">
      <alignment horizontal="right" vertical="center" wrapText="1"/>
    </xf>
    <xf numFmtId="193" fontId="8" fillId="3" borderId="5" xfId="271" applyNumberFormat="1" applyFont="1" applyFill="1" applyBorder="1" applyAlignment="1">
      <alignment horizontal="right" vertical="center"/>
    </xf>
    <xf numFmtId="176" fontId="8" fillId="3" borderId="0" xfId="271" applyFont="1" applyFill="1" applyAlignment="1">
      <alignment horizontal="right" vertical="center"/>
    </xf>
    <xf numFmtId="176" fontId="6" fillId="3" borderId="0" xfId="171" applyNumberFormat="1" applyFont="1" applyFill="1"/>
    <xf numFmtId="176" fontId="6" fillId="3" borderId="0" xfId="246" applyFont="1" applyFill="1" applyAlignment="1"/>
    <xf numFmtId="0" fontId="6" fillId="3" borderId="4" xfId="171" applyFont="1" applyFill="1" applyBorder="1" applyAlignment="1">
      <alignment horizontal="center" vertical="center"/>
    </xf>
    <xf numFmtId="0" fontId="10" fillId="3" borderId="0" xfId="171" applyFont="1" applyFill="1"/>
    <xf numFmtId="0" fontId="6" fillId="3" borderId="0" xfId="171" applyFont="1" applyFill="1" applyAlignment="1" applyProtection="1">
      <alignment vertical="center" wrapText="1"/>
      <protection locked="0"/>
    </xf>
    <xf numFmtId="14" fontId="6" fillId="3" borderId="0" xfId="171" applyNumberFormat="1" applyFont="1" applyFill="1"/>
    <xf numFmtId="14" fontId="6" fillId="3" borderId="0" xfId="171" applyNumberFormat="1" applyFont="1" applyFill="1" applyAlignment="1">
      <alignment horizontal="center" vertical="center"/>
    </xf>
    <xf numFmtId="14" fontId="6" fillId="3" borderId="0" xfId="171" applyNumberFormat="1" applyFont="1" applyFill="1" applyAlignment="1">
      <alignment vertical="center"/>
    </xf>
    <xf numFmtId="0" fontId="6" fillId="3" borderId="4" xfId="188" applyFont="1" applyFill="1" applyBorder="1" applyAlignment="1" applyProtection="1">
      <alignment horizontal="center" vertical="center" wrapText="1"/>
    </xf>
    <xf numFmtId="14" fontId="6" fillId="3" borderId="4" xfId="171" applyNumberFormat="1" applyFont="1" applyFill="1" applyBorder="1" applyAlignment="1">
      <alignment horizontal="center" vertical="center" wrapText="1"/>
    </xf>
    <xf numFmtId="194" fontId="8" fillId="3" borderId="4" xfId="171" applyNumberFormat="1" applyFont="1" applyFill="1" applyBorder="1" applyAlignment="1">
      <alignment horizontal="center" vertical="center" wrapText="1"/>
    </xf>
    <xf numFmtId="0" fontId="8" fillId="3" borderId="5" xfId="171" applyFont="1" applyFill="1" applyBorder="1" applyAlignment="1">
      <alignment horizontal="center" vertical="center"/>
    </xf>
    <xf numFmtId="14" fontId="8" fillId="3" borderId="5" xfId="171" applyNumberFormat="1" applyFont="1" applyFill="1" applyBorder="1" applyAlignment="1">
      <alignment vertical="center"/>
    </xf>
    <xf numFmtId="193" fontId="8" fillId="3" borderId="5" xfId="171" applyNumberFormat="1" applyFont="1" applyFill="1" applyBorder="1" applyAlignment="1">
      <alignment horizontal="right" vertical="center"/>
    </xf>
    <xf numFmtId="193" fontId="6" fillId="3" borderId="0" xfId="171" applyNumberFormat="1" applyFont="1" applyFill="1"/>
    <xf numFmtId="176" fontId="6" fillId="3" borderId="0" xfId="271" applyFont="1" applyFill="1"/>
    <xf numFmtId="0" fontId="6" fillId="3" borderId="0" xfId="171" applyFont="1" applyFill="1" applyAlignment="1" applyProtection="1">
      <alignment horizontal="center" vertical="center" wrapText="1"/>
      <protection locked="0"/>
    </xf>
    <xf numFmtId="176" fontId="6" fillId="3" borderId="0" xfId="271" applyFont="1" applyFill="1" applyAlignment="1">
      <alignment horizontal="center" vertical="center"/>
    </xf>
    <xf numFmtId="196" fontId="8" fillId="3" borderId="4" xfId="0" applyNumberFormat="1" applyFont="1" applyFill="1" applyBorder="1" applyAlignment="1">
      <alignment horizontal="center" vertical="center" wrapText="1"/>
    </xf>
    <xf numFmtId="196" fontId="6" fillId="3" borderId="6" xfId="0" applyNumberFormat="1" applyFont="1" applyFill="1" applyBorder="1" applyAlignment="1">
      <alignment horizontal="center" vertical="center"/>
    </xf>
    <xf numFmtId="197" fontId="8" fillId="3" borderId="4" xfId="0" applyNumberFormat="1" applyFont="1" applyFill="1" applyBorder="1" applyAlignment="1">
      <alignment horizontal="right" vertical="center" wrapText="1"/>
    </xf>
    <xf numFmtId="10" fontId="8" fillId="3" borderId="4" xfId="175" applyNumberFormat="1" applyFont="1" applyFill="1" applyBorder="1" applyAlignment="1">
      <alignment horizontal="right" vertical="center" wrapText="1"/>
    </xf>
    <xf numFmtId="197" fontId="6" fillId="3" borderId="4" xfId="0" applyNumberFormat="1" applyFont="1" applyFill="1" applyBorder="1" applyAlignment="1">
      <alignment horizontal="center" vertical="center"/>
    </xf>
    <xf numFmtId="194" fontId="8" fillId="3" borderId="4" xfId="175" applyNumberFormat="1" applyFont="1" applyFill="1" applyBorder="1" applyAlignment="1">
      <alignment horizontal="center" vertical="center" wrapText="1"/>
    </xf>
    <xf numFmtId="195" fontId="8" fillId="3" borderId="4" xfId="175" applyNumberFormat="1" applyFont="1" applyFill="1" applyBorder="1" applyAlignment="1">
      <alignment horizontal="center" vertical="center" wrapText="1"/>
    </xf>
    <xf numFmtId="14" fontId="6" fillId="3" borderId="5" xfId="175" applyNumberFormat="1" applyFont="1" applyFill="1" applyBorder="1" applyAlignment="1">
      <alignment horizontal="right" vertical="center" wrapText="1"/>
    </xf>
    <xf numFmtId="14" fontId="6" fillId="3" borderId="0" xfId="175" applyNumberFormat="1" applyFont="1" applyFill="1" applyAlignment="1">
      <alignment vertical="center"/>
    </xf>
    <xf numFmtId="193" fontId="25" fillId="0" borderId="7" xfId="0" applyNumberFormat="1" applyFont="1" applyBorder="1" applyAlignment="1">
      <alignment horizontal="right" vertical="center"/>
    </xf>
    <xf numFmtId="193" fontId="6" fillId="0" borderId="4" xfId="0" applyNumberFormat="1" applyFont="1" applyBorder="1" applyAlignment="1" applyProtection="1">
      <alignment vertical="center"/>
      <protection locked="0"/>
    </xf>
    <xf numFmtId="193" fontId="6" fillId="0" borderId="4" xfId="175" applyNumberFormat="1" applyFont="1" applyBorder="1" applyAlignment="1">
      <alignment horizontal="right" vertical="center" wrapText="1"/>
    </xf>
    <xf numFmtId="193" fontId="6" fillId="0" borderId="4" xfId="1" applyNumberFormat="1" applyFont="1" applyBorder="1">
      <alignment vertical="center"/>
    </xf>
    <xf numFmtId="193" fontId="6" fillId="3" borderId="5" xfId="0" applyNumberFormat="1" applyFont="1" applyFill="1" applyBorder="1" applyAlignment="1">
      <alignment horizontal="left" vertical="center" indent="3"/>
    </xf>
    <xf numFmtId="14" fontId="6" fillId="3" borderId="5" xfId="0" applyNumberFormat="1" applyFont="1" applyFill="1" applyBorder="1" applyAlignment="1">
      <alignment vertical="center"/>
    </xf>
    <xf numFmtId="193" fontId="8" fillId="3" borderId="4" xfId="1" applyNumberFormat="1" applyFont="1" applyFill="1" applyBorder="1" applyAlignment="1">
      <alignment horizontal="right" vertical="center" wrapText="1"/>
    </xf>
    <xf numFmtId="0" fontId="6" fillId="3" borderId="4" xfId="0" applyFont="1" applyFill="1" applyBorder="1"/>
    <xf numFmtId="10" fontId="6" fillId="3" borderId="4" xfId="0" applyNumberFormat="1" applyFont="1" applyFill="1" applyBorder="1" applyAlignment="1">
      <alignment vertical="center"/>
    </xf>
    <xf numFmtId="193" fontId="6" fillId="3" borderId="8" xfId="0" applyNumberFormat="1" applyFont="1" applyFill="1" applyBorder="1" applyAlignment="1">
      <alignment horizontal="left" vertical="center" indent="3"/>
    </xf>
    <xf numFmtId="193" fontId="6" fillId="3" borderId="7" xfId="0" applyNumberFormat="1" applyFont="1" applyFill="1" applyBorder="1" applyAlignment="1">
      <alignment horizontal="left" vertical="center" indent="3"/>
    </xf>
    <xf numFmtId="193" fontId="6" fillId="0" borderId="0" xfId="1" applyNumberFormat="1" applyFont="1">
      <alignment vertical="center"/>
    </xf>
    <xf numFmtId="14" fontId="10" fillId="3" borderId="2" xfId="0" applyNumberFormat="1" applyFont="1" applyFill="1" applyBorder="1" applyAlignment="1">
      <alignment horizontal="center" vertical="center"/>
    </xf>
    <xf numFmtId="176" fontId="10" fillId="3" borderId="4" xfId="1" applyFont="1" applyFill="1" applyBorder="1" applyAlignment="1">
      <alignment horizontal="center" vertical="center"/>
    </xf>
    <xf numFmtId="0" fontId="10" fillId="3" borderId="4" xfId="0" applyFont="1" applyFill="1" applyBorder="1" applyAlignment="1">
      <alignment horizontal="center" vertical="center" wrapText="1"/>
    </xf>
    <xf numFmtId="176" fontId="15" fillId="3" borderId="4" xfId="1" applyFont="1" applyFill="1" applyBorder="1" applyAlignment="1">
      <alignment horizontal="center" vertical="center"/>
    </xf>
    <xf numFmtId="0" fontId="15" fillId="3" borderId="4" xfId="0" applyFont="1" applyFill="1" applyBorder="1" applyAlignment="1">
      <alignment horizontal="center" vertical="center" wrapText="1"/>
    </xf>
    <xf numFmtId="10" fontId="8" fillId="3" borderId="4" xfId="272" applyNumberFormat="1" applyFont="1" applyFill="1" applyBorder="1" applyAlignment="1">
      <alignment horizontal="right" vertical="center" wrapText="1"/>
    </xf>
    <xf numFmtId="193" fontId="10" fillId="3" borderId="4" xfId="0" applyNumberFormat="1" applyFont="1" applyFill="1" applyBorder="1" applyAlignment="1">
      <alignment horizontal="left" vertical="center" indent="3"/>
    </xf>
    <xf numFmtId="193" fontId="6" fillId="3" borderId="4" xfId="0" applyNumberFormat="1" applyFont="1" applyFill="1" applyBorder="1"/>
    <xf numFmtId="193" fontId="6" fillId="3" borderId="4" xfId="269" applyNumberFormat="1" applyFont="1" applyFill="1" applyBorder="1" applyAlignment="1">
      <alignment horizontal="right" vertical="center"/>
    </xf>
    <xf numFmtId="193" fontId="8" fillId="3" borderId="8" xfId="0" applyNumberFormat="1" applyFont="1" applyFill="1" applyBorder="1" applyAlignment="1">
      <alignment horizontal="right" vertical="center" wrapText="1"/>
    </xf>
    <xf numFmtId="49" fontId="8" fillId="3" borderId="7" xfId="0" applyNumberFormat="1" applyFont="1" applyFill="1" applyBorder="1" applyAlignment="1">
      <alignment horizontal="left" vertical="center" wrapText="1"/>
    </xf>
    <xf numFmtId="10" fontId="6" fillId="3" borderId="0" xfId="0" applyNumberFormat="1" applyFont="1" applyFill="1" applyAlignment="1">
      <alignment vertical="center"/>
    </xf>
    <xf numFmtId="10" fontId="6" fillId="3" borderId="0" xfId="0" applyNumberFormat="1" applyFont="1" applyFill="1" applyAlignment="1">
      <alignment horizontal="center" vertical="center"/>
    </xf>
    <xf numFmtId="193" fontId="6" fillId="0" borderId="1" xfId="0" applyNumberFormat="1" applyFont="1" applyBorder="1" applyAlignment="1">
      <alignment horizontal="right" vertical="center"/>
    </xf>
    <xf numFmtId="0" fontId="37" fillId="0" borderId="0" xfId="0" applyFont="1" applyAlignment="1" applyProtection="1">
      <alignment vertical="center"/>
      <protection locked="0" hidden="1"/>
    </xf>
    <xf numFmtId="193" fontId="6" fillId="0" borderId="0" xfId="0" applyNumberFormat="1" applyFont="1" applyAlignment="1">
      <alignment horizontal="left" vertical="center"/>
    </xf>
    <xf numFmtId="193" fontId="8" fillId="0" borderId="0" xfId="0" applyNumberFormat="1" applyFont="1" applyAlignment="1">
      <alignment horizontal="right" vertical="center"/>
    </xf>
    <xf numFmtId="193" fontId="8" fillId="0" borderId="4" xfId="0" applyNumberFormat="1" applyFont="1" applyBorder="1" applyAlignment="1">
      <alignment horizontal="center" vertical="center"/>
    </xf>
    <xf numFmtId="193" fontId="8" fillId="0" borderId="7" xfId="0" applyNumberFormat="1" applyFont="1" applyBorder="1" applyAlignment="1">
      <alignment horizontal="center" vertical="center"/>
    </xf>
    <xf numFmtId="193" fontId="10" fillId="0" borderId="4" xfId="0" applyNumberFormat="1" applyFont="1" applyBorder="1" applyAlignment="1">
      <alignment horizontal="left" vertical="center"/>
    </xf>
    <xf numFmtId="193" fontId="9" fillId="0" borderId="0" xfId="0" applyNumberFormat="1" applyFont="1" applyAlignment="1">
      <alignment vertical="center"/>
    </xf>
    <xf numFmtId="193" fontId="6" fillId="0" borderId="0" xfId="0" applyNumberFormat="1" applyFont="1"/>
    <xf numFmtId="193" fontId="38" fillId="0" borderId="0" xfId="0" applyNumberFormat="1" applyFont="1" applyAlignment="1">
      <alignment vertical="center"/>
    </xf>
    <xf numFmtId="193" fontId="39" fillId="0" borderId="0" xfId="0" applyNumberFormat="1" applyFont="1" applyAlignment="1">
      <alignment vertical="center"/>
    </xf>
    <xf numFmtId="193" fontId="10" fillId="4" borderId="0" xfId="0" applyNumberFormat="1" applyFont="1" applyFill="1" applyAlignment="1">
      <alignment horizontal="center" vertical="center"/>
    </xf>
    <xf numFmtId="199" fontId="6" fillId="0" borderId="4" xfId="0" applyNumberFormat="1" applyFont="1" applyBorder="1" applyAlignment="1">
      <alignment horizontal="center" vertical="center"/>
    </xf>
    <xf numFmtId="193" fontId="40" fillId="0" borderId="7" xfId="0" applyNumberFormat="1" applyFont="1" applyBorder="1" applyAlignment="1">
      <alignment horizontal="left" vertical="center"/>
    </xf>
    <xf numFmtId="193" fontId="9" fillId="0" borderId="7" xfId="0" applyNumberFormat="1" applyFont="1" applyBorder="1" applyAlignment="1">
      <alignment horizontal="right" vertical="center"/>
    </xf>
    <xf numFmtId="193" fontId="25" fillId="0" borderId="0" xfId="0" applyNumberFormat="1" applyFont="1" applyAlignment="1">
      <alignment vertical="center"/>
    </xf>
    <xf numFmtId="193" fontId="34" fillId="0" borderId="7" xfId="0" applyNumberFormat="1" applyFont="1" applyBorder="1" applyAlignment="1">
      <alignment horizontal="left" vertical="center"/>
    </xf>
    <xf numFmtId="193" fontId="31" fillId="0" borderId="7" xfId="0" applyNumberFormat="1" applyFont="1" applyBorder="1" applyAlignment="1">
      <alignment horizontal="left" vertical="center"/>
    </xf>
    <xf numFmtId="193" fontId="10" fillId="0" borderId="0" xfId="0" applyNumberFormat="1" applyFont="1"/>
    <xf numFmtId="193" fontId="41" fillId="0" borderId="0" xfId="0" applyNumberFormat="1" applyFont="1" applyAlignment="1">
      <alignment vertical="center"/>
    </xf>
    <xf numFmtId="193" fontId="9" fillId="0" borderId="0" xfId="53" applyNumberFormat="1" applyFont="1" applyAlignment="1">
      <alignment horizontal="center" vertical="center"/>
    </xf>
    <xf numFmtId="199" fontId="6" fillId="0" borderId="0" xfId="0" applyNumberFormat="1" applyFont="1" applyAlignment="1">
      <alignment horizontal="center" vertical="center"/>
    </xf>
    <xf numFmtId="193" fontId="38" fillId="0" borderId="0" xfId="0" applyNumberFormat="1" applyFont="1"/>
    <xf numFmtId="193" fontId="23" fillId="0" borderId="0" xfId="0" applyNumberFormat="1" applyFont="1" applyAlignment="1">
      <alignment vertical="center"/>
    </xf>
    <xf numFmtId="193" fontId="42" fillId="0" borderId="0" xfId="0" applyNumberFormat="1" applyFont="1" applyAlignment="1">
      <alignment vertical="center"/>
    </xf>
    <xf numFmtId="193" fontId="43" fillId="0" borderId="0" xfId="0" applyNumberFormat="1" applyFont="1" applyAlignment="1">
      <alignment horizontal="center" vertical="center" wrapText="1"/>
    </xf>
    <xf numFmtId="193" fontId="42" fillId="0" borderId="0" xfId="0" applyNumberFormat="1" applyFont="1" applyAlignment="1">
      <alignment horizontal="center" vertical="center"/>
    </xf>
    <xf numFmtId="193" fontId="10" fillId="0" borderId="0" xfId="139" applyNumberFormat="1" applyFont="1" applyAlignment="1">
      <alignment horizontal="right" vertical="center"/>
    </xf>
    <xf numFmtId="0" fontId="0" fillId="0" borderId="3" xfId="0" applyBorder="1"/>
    <xf numFmtId="0" fontId="0" fillId="0" borderId="11" xfId="0" applyBorder="1"/>
    <xf numFmtId="0" fontId="0" fillId="0" borderId="6" xfId="0" applyBorder="1"/>
    <xf numFmtId="193" fontId="6" fillId="0" borderId="4" xfId="53" applyNumberFormat="1" applyFont="1" applyBorder="1" applyAlignment="1">
      <alignment vertical="center"/>
    </xf>
    <xf numFmtId="193" fontId="6" fillId="0" borderId="4" xfId="105" applyNumberFormat="1" applyFont="1" applyBorder="1" applyAlignment="1">
      <alignment horizontal="left" vertical="center"/>
    </xf>
    <xf numFmtId="199" fontId="8" fillId="0" borderId="4" xfId="0" applyNumberFormat="1" applyFont="1" applyBorder="1" applyAlignment="1">
      <alignment horizontal="center" vertical="center"/>
    </xf>
    <xf numFmtId="193" fontId="6" fillId="0" borderId="4" xfId="105" applyNumberFormat="1" applyFont="1" applyBorder="1" applyAlignment="1">
      <alignment horizontal="left" vertical="center" indent="2"/>
    </xf>
    <xf numFmtId="193" fontId="9" fillId="0" borderId="4" xfId="53" applyNumberFormat="1" applyFont="1" applyBorder="1" applyAlignment="1">
      <alignment horizontal="center" vertical="center"/>
    </xf>
    <xf numFmtId="201" fontId="9" fillId="0" borderId="0" xfId="0" applyNumberFormat="1" applyFont="1" applyAlignment="1" applyProtection="1">
      <alignment horizontal="left"/>
      <protection locked="0"/>
    </xf>
    <xf numFmtId="201" fontId="30" fillId="0" borderId="0" xfId="0" applyNumberFormat="1" applyFont="1" applyAlignment="1" applyProtection="1">
      <alignment horizontal="left"/>
      <protection locked="0"/>
    </xf>
    <xf numFmtId="201" fontId="9" fillId="0" borderId="0" xfId="0" applyNumberFormat="1" applyFont="1" applyAlignment="1" applyProtection="1">
      <alignment horizontal="center"/>
      <protection locked="0"/>
    </xf>
    <xf numFmtId="201" fontId="6" fillId="0" borderId="0" xfId="0" applyNumberFormat="1" applyFont="1" applyAlignment="1" applyProtection="1">
      <alignment horizontal="center"/>
      <protection locked="0"/>
    </xf>
    <xf numFmtId="0" fontId="6" fillId="0" borderId="0" xfId="172" applyFont="1" applyAlignment="1" applyProtection="1">
      <alignment vertical="center"/>
      <protection locked="0"/>
    </xf>
    <xf numFmtId="201" fontId="6" fillId="0" borderId="0" xfId="0" applyNumberFormat="1" applyFont="1" applyAlignment="1" applyProtection="1">
      <alignment horizontal="left"/>
      <protection locked="0"/>
    </xf>
    <xf numFmtId="202" fontId="6" fillId="0" borderId="0" xfId="0" applyNumberFormat="1" applyFont="1" applyAlignment="1" applyProtection="1">
      <alignment horizontal="left"/>
      <protection locked="0"/>
    </xf>
    <xf numFmtId="201" fontId="6" fillId="0" borderId="0" xfId="0" applyNumberFormat="1" applyFont="1" applyAlignment="1" applyProtection="1">
      <alignment horizontal="right"/>
      <protection locked="0"/>
    </xf>
    <xf numFmtId="201" fontId="44" fillId="0" borderId="0" xfId="0" applyNumberFormat="1" applyFont="1" applyAlignment="1" applyProtection="1">
      <alignment horizontal="left"/>
      <protection locked="0"/>
    </xf>
    <xf numFmtId="201" fontId="30"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201" fontId="6" fillId="0" borderId="1" xfId="0" applyNumberFormat="1" applyFont="1" applyBorder="1" applyAlignment="1" applyProtection="1">
      <alignment horizontal="left"/>
      <protection locked="0"/>
    </xf>
    <xf numFmtId="0" fontId="6" fillId="0" borderId="1" xfId="0" applyFont="1" applyBorder="1"/>
    <xf numFmtId="196" fontId="6" fillId="0" borderId="4" xfId="3" applyNumberFormat="1" applyFont="1" applyBorder="1" applyAlignment="1">
      <alignment horizontal="center" vertical="center"/>
    </xf>
    <xf numFmtId="196" fontId="6" fillId="0" borderId="4" xfId="3" applyNumberFormat="1" applyFont="1" applyBorder="1" applyAlignment="1">
      <alignment horizontal="center" vertical="center" wrapText="1"/>
    </xf>
    <xf numFmtId="203" fontId="9" fillId="0" borderId="4" xfId="3" applyNumberFormat="1" applyFont="1" applyBorder="1" applyAlignment="1">
      <alignment vertical="center" wrapText="1"/>
    </xf>
    <xf numFmtId="204" fontId="9" fillId="0" borderId="4" xfId="3" applyNumberFormat="1" applyFont="1" applyBorder="1" applyAlignment="1">
      <alignment horizontal="center" vertical="center"/>
    </xf>
    <xf numFmtId="193" fontId="6" fillId="0" borderId="4" xfId="3" applyNumberFormat="1" applyFont="1" applyBorder="1" applyAlignment="1">
      <alignment vertical="center"/>
    </xf>
    <xf numFmtId="193" fontId="8" fillId="0" borderId="4" xfId="0" applyNumberFormat="1" applyFont="1" applyBorder="1" applyAlignment="1">
      <alignment horizontal="left" vertical="center" indent="1"/>
    </xf>
    <xf numFmtId="193" fontId="9" fillId="0" borderId="4" xfId="3" applyNumberFormat="1" applyFont="1" applyBorder="1" applyAlignment="1">
      <alignment horizontal="center" vertical="center"/>
    </xf>
    <xf numFmtId="203" fontId="9" fillId="0" borderId="4" xfId="3" applyNumberFormat="1" applyFont="1" applyBorder="1" applyAlignment="1">
      <alignment horizontal="center" vertical="center" wrapText="1"/>
    </xf>
    <xf numFmtId="193" fontId="6" fillId="0" borderId="4" xfId="0" applyNumberFormat="1" applyFont="1" applyBorder="1" applyAlignment="1" applyProtection="1">
      <alignment horizontal="left"/>
      <protection locked="0"/>
    </xf>
    <xf numFmtId="203" fontId="9" fillId="0" borderId="4" xfId="3" applyNumberFormat="1" applyFont="1" applyBorder="1" applyAlignment="1">
      <alignment vertical="top" wrapText="1"/>
    </xf>
    <xf numFmtId="203" fontId="6" fillId="0" borderId="4" xfId="3" applyNumberFormat="1" applyFont="1" applyBorder="1" applyAlignment="1">
      <alignment vertical="top" wrapText="1"/>
    </xf>
    <xf numFmtId="201" fontId="6" fillId="0" borderId="4" xfId="0" applyNumberFormat="1" applyFont="1" applyBorder="1" applyAlignment="1" applyProtection="1">
      <alignment horizontal="left" vertical="top"/>
      <protection locked="0"/>
    </xf>
    <xf numFmtId="201" fontId="6" fillId="0" borderId="4" xfId="0" applyNumberFormat="1" applyFont="1" applyBorder="1" applyAlignment="1" applyProtection="1">
      <alignment horizontal="left"/>
      <protection locked="0"/>
    </xf>
    <xf numFmtId="203" fontId="6" fillId="0" borderId="4" xfId="3" applyNumberFormat="1" applyFont="1" applyBorder="1" applyAlignment="1">
      <alignment vertical="center" wrapText="1"/>
    </xf>
    <xf numFmtId="203" fontId="9" fillId="0" borderId="4" xfId="3" applyNumberFormat="1" applyFont="1" applyBorder="1" applyAlignment="1">
      <alignment horizontal="center" vertical="top" wrapText="1"/>
    </xf>
    <xf numFmtId="0" fontId="6" fillId="0" borderId="0" xfId="172" applyFont="1" applyAlignment="1">
      <alignment vertical="center"/>
    </xf>
    <xf numFmtId="0" fontId="12" fillId="0" borderId="0" xfId="142" applyAlignment="1">
      <alignment vertical="center"/>
    </xf>
    <xf numFmtId="0" fontId="6" fillId="0" borderId="0" xfId="142" applyFont="1" applyAlignment="1">
      <alignment vertical="center"/>
    </xf>
    <xf numFmtId="0" fontId="45" fillId="0" borderId="0" xfId="142" applyFont="1" applyAlignment="1">
      <alignment vertical="center"/>
    </xf>
    <xf numFmtId="0" fontId="46" fillId="0" borderId="0" xfId="142" applyFont="1" applyAlignment="1">
      <alignment vertical="center"/>
    </xf>
    <xf numFmtId="0" fontId="47" fillId="0" borderId="1" xfId="142" applyFont="1" applyBorder="1" applyAlignment="1">
      <alignment horizontal="left" vertical="center"/>
    </xf>
    <xf numFmtId="193" fontId="10" fillId="0" borderId="4" xfId="54" applyNumberFormat="1" applyFont="1" applyBorder="1" applyAlignment="1">
      <alignment horizontal="center" vertical="center"/>
    </xf>
    <xf numFmtId="193" fontId="6" fillId="0" borderId="0" xfId="54" applyNumberFormat="1" applyFont="1" applyAlignment="1">
      <alignment vertical="center"/>
    </xf>
    <xf numFmtId="193" fontId="6" fillId="0" borderId="4" xfId="54" applyNumberFormat="1" applyFont="1" applyBorder="1" applyAlignment="1">
      <alignment horizontal="left" vertical="center"/>
    </xf>
    <xf numFmtId="193" fontId="10" fillId="0" borderId="4" xfId="54" applyNumberFormat="1" applyFont="1" applyBorder="1" applyAlignment="1">
      <alignment horizontal="left" vertical="center"/>
    </xf>
    <xf numFmtId="205" fontId="38" fillId="0" borderId="4" xfId="142" applyNumberFormat="1" applyFont="1" applyBorder="1" applyAlignment="1">
      <alignment horizontal="left" vertical="center"/>
    </xf>
    <xf numFmtId="205" fontId="38" fillId="0" borderId="0" xfId="142" applyNumberFormat="1" applyFont="1" applyAlignment="1">
      <alignment vertical="center"/>
    </xf>
    <xf numFmtId="193" fontId="15" fillId="0" borderId="4" xfId="164" applyNumberFormat="1" applyFont="1" applyBorder="1" applyAlignment="1">
      <alignment horizontal="right" vertical="center"/>
    </xf>
    <xf numFmtId="193" fontId="6" fillId="0" borderId="4" xfId="54" applyNumberFormat="1" applyFont="1" applyBorder="1" applyAlignment="1">
      <alignment vertical="center"/>
    </xf>
    <xf numFmtId="193" fontId="6" fillId="0" borderId="0" xfId="54" applyNumberFormat="1" applyFont="1" applyAlignment="1">
      <alignment horizontal="left" vertical="center"/>
    </xf>
    <xf numFmtId="193" fontId="6" fillId="0" borderId="4" xfId="54" applyNumberFormat="1" applyFont="1" applyBorder="1" applyAlignment="1">
      <alignment horizontal="center" vertical="center"/>
    </xf>
    <xf numFmtId="193" fontId="33" fillId="0" borderId="4" xfId="54" applyNumberFormat="1" applyFont="1" applyBorder="1" applyAlignment="1">
      <alignment horizontal="left" vertical="center"/>
    </xf>
    <xf numFmtId="193" fontId="48" fillId="0" borderId="4" xfId="164" applyNumberFormat="1" applyFont="1" applyBorder="1" applyAlignment="1">
      <alignment horizontal="right" vertical="center"/>
    </xf>
    <xf numFmtId="193" fontId="9" fillId="0" borderId="4" xfId="54" applyNumberFormat="1" applyFont="1" applyBorder="1" applyAlignment="1">
      <alignment horizontal="left" vertical="center"/>
    </xf>
    <xf numFmtId="193" fontId="8" fillId="0" borderId="2" xfId="142" applyNumberFormat="1" applyFont="1" applyBorder="1" applyAlignment="1">
      <alignment horizontal="center" vertical="center"/>
    </xf>
    <xf numFmtId="193" fontId="6" fillId="0" borderId="4" xfId="142" applyNumberFormat="1" applyFont="1" applyBorder="1" applyAlignment="1">
      <alignment horizontal="center" vertical="center"/>
    </xf>
    <xf numFmtId="193" fontId="10" fillId="0" borderId="4" xfId="142" applyNumberFormat="1" applyFont="1" applyBorder="1" applyAlignment="1">
      <alignment horizontal="center" vertical="center"/>
    </xf>
    <xf numFmtId="193" fontId="8" fillId="0" borderId="4" xfId="142" applyNumberFormat="1" applyFont="1" applyBorder="1" applyAlignment="1">
      <alignment horizontal="center" vertical="center"/>
    </xf>
    <xf numFmtId="193" fontId="8" fillId="0" borderId="5" xfId="142" applyNumberFormat="1" applyFont="1" applyBorder="1" applyAlignment="1">
      <alignment horizontal="center" vertical="center"/>
    </xf>
    <xf numFmtId="193" fontId="6" fillId="0" borderId="4" xfId="142" applyNumberFormat="1" applyFont="1" applyBorder="1" applyAlignment="1">
      <alignment horizontal="right" vertical="center"/>
    </xf>
    <xf numFmtId="193" fontId="10" fillId="0" borderId="4" xfId="106" applyNumberFormat="1" applyFont="1" applyBorder="1" applyAlignment="1">
      <alignment horizontal="left" vertical="center"/>
    </xf>
    <xf numFmtId="193" fontId="6" fillId="0" borderId="4" xfId="106" applyNumberFormat="1" applyFont="1" applyBorder="1" applyAlignment="1">
      <alignment horizontal="left" vertical="center" indent="2"/>
    </xf>
    <xf numFmtId="193" fontId="9" fillId="0" borderId="4" xfId="54" applyNumberFormat="1" applyFont="1" applyBorder="1" applyAlignment="1">
      <alignment horizontal="center" vertical="center"/>
    </xf>
    <xf numFmtId="193" fontId="9" fillId="0" borderId="4" xfId="142" applyNumberFormat="1" applyFont="1" applyBorder="1" applyAlignment="1">
      <alignment horizontal="right" vertical="center"/>
    </xf>
    <xf numFmtId="0" fontId="12" fillId="0" borderId="4" xfId="142" applyBorder="1" applyAlignment="1">
      <alignment vertical="center"/>
    </xf>
    <xf numFmtId="0" fontId="4" fillId="0" borderId="4" xfId="142" applyFont="1" applyBorder="1" applyAlignment="1">
      <alignment horizontal="center" vertical="center"/>
    </xf>
    <xf numFmtId="0" fontId="6" fillId="0" borderId="4" xfId="142" applyFont="1" applyBorder="1" applyAlignment="1">
      <alignment horizontal="center" vertical="center"/>
    </xf>
    <xf numFmtId="206" fontId="6" fillId="0" borderId="4" xfId="142" applyNumberFormat="1" applyFont="1" applyBorder="1" applyAlignment="1">
      <alignment horizontal="center" vertical="center"/>
    </xf>
    <xf numFmtId="203" fontId="10" fillId="0" borderId="4" xfId="50" applyNumberFormat="1" applyFont="1" applyBorder="1" applyAlignment="1">
      <alignment horizontal="left" vertical="center" wrapText="1"/>
    </xf>
    <xf numFmtId="203" fontId="6" fillId="0" borderId="4" xfId="50" applyNumberFormat="1" applyFont="1" applyBorder="1" applyAlignment="1">
      <alignment horizontal="right" vertical="center"/>
    </xf>
    <xf numFmtId="203" fontId="6" fillId="0" borderId="0" xfId="50" applyNumberFormat="1" applyFont="1" applyAlignment="1">
      <alignment horizontal="left" vertical="center" wrapText="1"/>
    </xf>
    <xf numFmtId="203" fontId="6" fillId="0" borderId="0" xfId="50" applyNumberFormat="1" applyFont="1" applyAlignment="1">
      <alignment horizontal="right" vertical="center"/>
    </xf>
    <xf numFmtId="0" fontId="47" fillId="0" borderId="1" xfId="207" applyFont="1" applyFill="1" applyBorder="1" applyAlignment="1">
      <alignment horizontal="left" vertical="center"/>
    </xf>
    <xf numFmtId="0" fontId="10" fillId="0" borderId="4" xfId="198" applyFont="1" applyBorder="1" applyAlignment="1">
      <alignment horizontal="center" vertical="center"/>
    </xf>
    <xf numFmtId="57" fontId="6" fillId="0" borderId="4" xfId="198" applyNumberFormat="1" applyFont="1" applyBorder="1" applyAlignment="1">
      <alignment horizontal="center" vertical="center"/>
    </xf>
    <xf numFmtId="203" fontId="6" fillId="0" borderId="4" xfId="49" applyNumberFormat="1" applyFont="1" applyBorder="1" applyAlignment="1">
      <alignment horizontal="right" vertical="center"/>
    </xf>
    <xf numFmtId="203" fontId="6" fillId="0" borderId="4" xfId="50" applyNumberFormat="1" applyFont="1" applyBorder="1" applyAlignment="1">
      <alignment horizontal="left" vertical="center" wrapText="1"/>
    </xf>
    <xf numFmtId="193" fontId="8" fillId="0" borderId="7" xfId="142" applyNumberFormat="1" applyFont="1" applyBorder="1" applyAlignment="1">
      <alignment horizontal="center" vertical="center"/>
    </xf>
    <xf numFmtId="193" fontId="14" fillId="0" borderId="4" xfId="142" applyNumberFormat="1" applyFont="1" applyBorder="1" applyAlignment="1">
      <alignment horizontal="center" vertical="center"/>
    </xf>
    <xf numFmtId="193" fontId="6" fillId="0" borderId="4" xfId="142" applyNumberFormat="1" applyFont="1" applyBorder="1" applyAlignment="1">
      <alignment horizontal="left" vertical="center"/>
    </xf>
    <xf numFmtId="193" fontId="9" fillId="0" borderId="4" xfId="142" applyNumberFormat="1" applyFont="1" applyBorder="1" applyAlignment="1">
      <alignment horizontal="center" vertical="center"/>
    </xf>
    <xf numFmtId="203" fontId="9" fillId="0" borderId="4" xfId="50" applyNumberFormat="1" applyFont="1" applyBorder="1" applyAlignment="1">
      <alignment horizontal="right" vertical="center"/>
    </xf>
    <xf numFmtId="193" fontId="10" fillId="0" borderId="8" xfId="142" applyNumberFormat="1" applyFont="1" applyBorder="1" applyAlignment="1">
      <alignment horizontal="center" vertical="center"/>
    </xf>
    <xf numFmtId="0" fontId="47" fillId="0" borderId="4" xfId="142" applyFont="1" applyBorder="1" applyAlignment="1">
      <alignment horizontal="center" vertical="center"/>
    </xf>
    <xf numFmtId="193" fontId="6" fillId="0" borderId="0" xfId="142" applyNumberFormat="1" applyFont="1" applyAlignment="1">
      <alignment horizontal="right" vertical="center"/>
    </xf>
    <xf numFmtId="193" fontId="10" fillId="0" borderId="4" xfId="142" applyNumberFormat="1" applyFont="1" applyBorder="1" applyAlignment="1">
      <alignment horizontal="left" vertical="center"/>
    </xf>
    <xf numFmtId="195" fontId="8" fillId="0" borderId="4" xfId="142" applyNumberFormat="1" applyFont="1" applyBorder="1" applyAlignment="1">
      <alignment horizontal="center" vertical="center" wrapText="1"/>
    </xf>
    <xf numFmtId="0" fontId="8" fillId="0" borderId="4" xfId="142" applyFont="1" applyBorder="1" applyAlignment="1">
      <alignment horizontal="center" vertical="center" wrapText="1"/>
    </xf>
    <xf numFmtId="0" fontId="8" fillId="0" borderId="4" xfId="142" applyFont="1" applyBorder="1" applyAlignment="1">
      <alignment horizontal="right" vertical="center" wrapText="1"/>
    </xf>
    <xf numFmtId="43" fontId="6" fillId="0" borderId="4" xfId="277">
      <alignment vertical="center"/>
    </xf>
    <xf numFmtId="193" fontId="6" fillId="0" borderId="4" xfId="277" applyNumberFormat="1">
      <alignment vertical="center"/>
    </xf>
    <xf numFmtId="193" fontId="8" fillId="0" borderId="4" xfId="142" applyNumberFormat="1" applyFont="1" applyBorder="1" applyAlignment="1">
      <alignment horizontal="right" vertical="center" wrapText="1"/>
    </xf>
    <xf numFmtId="43" fontId="9" fillId="0" borderId="4" xfId="277" applyFont="1">
      <alignment vertical="center"/>
    </xf>
    <xf numFmtId="193" fontId="9" fillId="0" borderId="4" xfId="277" applyNumberFormat="1" applyFont="1">
      <alignment vertical="center"/>
    </xf>
    <xf numFmtId="193" fontId="14" fillId="0" borderId="4" xfId="142" applyNumberFormat="1" applyFont="1" applyBorder="1" applyAlignment="1">
      <alignment horizontal="left" vertical="center"/>
    </xf>
    <xf numFmtId="193" fontId="31" fillId="0" borderId="4" xfId="142" applyNumberFormat="1" applyFont="1" applyBorder="1" applyAlignment="1">
      <alignment horizontal="center" vertical="center"/>
    </xf>
    <xf numFmtId="193" fontId="6" fillId="0" borderId="8" xfId="142" applyNumberFormat="1" applyFont="1" applyBorder="1" applyAlignment="1">
      <alignment horizontal="center" vertical="center"/>
    </xf>
    <xf numFmtId="193" fontId="6" fillId="0" borderId="7" xfId="142" applyNumberFormat="1" applyFont="1" applyBorder="1" applyAlignment="1">
      <alignment horizontal="center" vertical="center"/>
    </xf>
    <xf numFmtId="0" fontId="12" fillId="0" borderId="4" xfId="142" applyBorder="1"/>
    <xf numFmtId="193" fontId="6" fillId="0" borderId="7" xfId="142" applyNumberFormat="1" applyFont="1" applyBorder="1" applyAlignment="1">
      <alignment horizontal="right" vertical="center"/>
    </xf>
    <xf numFmtId="193" fontId="9" fillId="0" borderId="7" xfId="142" applyNumberFormat="1" applyFont="1" applyBorder="1" applyAlignment="1">
      <alignment horizontal="right" vertical="center"/>
    </xf>
    <xf numFmtId="193" fontId="33" fillId="0" borderId="4" xfId="142" applyNumberFormat="1" applyFont="1" applyBorder="1" applyAlignment="1">
      <alignment horizontal="center" vertical="center"/>
    </xf>
    <xf numFmtId="193" fontId="33" fillId="0" borderId="0" xfId="142" applyNumberFormat="1" applyFont="1" applyAlignment="1">
      <alignment horizontal="center" vertical="center"/>
    </xf>
    <xf numFmtId="203" fontId="9" fillId="0" borderId="0" xfId="50" applyNumberFormat="1" applyFont="1" applyAlignment="1">
      <alignment horizontal="right" vertical="center"/>
    </xf>
    <xf numFmtId="193" fontId="9" fillId="0" borderId="0" xfId="142" applyNumberFormat="1" applyFont="1" applyAlignment="1">
      <alignment horizontal="center" vertical="center"/>
    </xf>
    <xf numFmtId="0" fontId="10" fillId="0" borderId="0" xfId="142" applyFont="1" applyAlignment="1">
      <alignment vertical="center"/>
    </xf>
    <xf numFmtId="176" fontId="12" fillId="0" borderId="0" xfId="1" applyAlignment="1">
      <alignment horizontal="right" vertical="center"/>
    </xf>
    <xf numFmtId="197" fontId="47" fillId="0" borderId="0" xfId="142" applyNumberFormat="1" applyFont="1" applyAlignment="1">
      <alignment horizontal="left" vertical="center"/>
    </xf>
    <xf numFmtId="193" fontId="8" fillId="0" borderId="4" xfId="71" applyNumberFormat="1" applyFont="1" applyBorder="1" applyAlignment="1">
      <alignment horizontal="center" vertical="center"/>
    </xf>
    <xf numFmtId="193" fontId="6" fillId="0" borderId="7" xfId="71" applyNumberFormat="1" applyFont="1" applyBorder="1" applyAlignment="1">
      <alignment horizontal="center" vertical="center"/>
    </xf>
    <xf numFmtId="193" fontId="6" fillId="0" borderId="4" xfId="71" applyNumberFormat="1" applyFont="1" applyBorder="1" applyAlignment="1">
      <alignment horizontal="center" vertical="center"/>
    </xf>
    <xf numFmtId="193" fontId="40" fillId="0" borderId="4" xfId="71" applyNumberFormat="1" applyFont="1" applyBorder="1" applyAlignment="1">
      <alignment horizontal="left" vertical="center"/>
    </xf>
    <xf numFmtId="193" fontId="9" fillId="0" borderId="7" xfId="71" applyNumberFormat="1" applyFont="1" applyBorder="1" applyAlignment="1">
      <alignment horizontal="right" vertical="center"/>
    </xf>
    <xf numFmtId="193" fontId="6" fillId="0" borderId="4" xfId="71" applyNumberFormat="1" applyFont="1" applyBorder="1" applyAlignment="1">
      <alignment horizontal="right" vertical="center"/>
    </xf>
    <xf numFmtId="193" fontId="6" fillId="0" borderId="5" xfId="71" applyNumberFormat="1" applyFont="1" applyBorder="1" applyAlignment="1">
      <alignment horizontal="right" vertical="center"/>
    </xf>
    <xf numFmtId="193" fontId="8" fillId="0" borderId="4" xfId="71" applyNumberFormat="1" applyFont="1" applyBorder="1" applyAlignment="1">
      <alignment horizontal="left" vertical="center" indent="1"/>
    </xf>
    <xf numFmtId="193" fontId="6" fillId="0" borderId="7" xfId="71" applyNumberFormat="1" applyFont="1" applyBorder="1" applyAlignment="1">
      <alignment horizontal="right" vertical="center"/>
    </xf>
    <xf numFmtId="193" fontId="34" fillId="0" borderId="4" xfId="71" applyNumberFormat="1" applyFont="1" applyBorder="1" applyAlignment="1">
      <alignment horizontal="left" vertical="center"/>
    </xf>
    <xf numFmtId="193" fontId="14" fillId="0" borderId="4" xfId="71" applyNumberFormat="1" applyFont="1" applyBorder="1" applyAlignment="1">
      <alignment horizontal="left" vertical="center" indent="1"/>
    </xf>
    <xf numFmtId="193" fontId="8" fillId="0" borderId="4" xfId="71" applyNumberFormat="1" applyFont="1" applyBorder="1" applyAlignment="1">
      <alignment horizontal="left" vertical="center" indent="2"/>
    </xf>
    <xf numFmtId="193" fontId="8" fillId="0" borderId="4" xfId="71" applyNumberFormat="1" applyFont="1" applyBorder="1" applyAlignment="1">
      <alignment horizontal="left" vertical="center" indent="5"/>
    </xf>
    <xf numFmtId="193" fontId="8" fillId="0" borderId="4" xfId="71" applyNumberFormat="1" applyFont="1" applyBorder="1" applyAlignment="1">
      <alignment horizontal="left" vertical="center" indent="3"/>
    </xf>
    <xf numFmtId="0" fontId="49" fillId="0" borderId="4" xfId="142" applyFont="1" applyBorder="1" applyAlignment="1">
      <alignment vertical="center"/>
    </xf>
    <xf numFmtId="0" fontId="12" fillId="0" borderId="4" xfId="142" applyBorder="1" applyAlignment="1">
      <alignment horizontal="center" vertical="center"/>
    </xf>
    <xf numFmtId="0" fontId="4" fillId="0" borderId="4" xfId="142" applyFont="1" applyBorder="1" applyAlignment="1">
      <alignment vertical="center"/>
    </xf>
    <xf numFmtId="0" fontId="4" fillId="0" borderId="2" xfId="142" applyFont="1" applyBorder="1" applyAlignment="1">
      <alignment horizontal="center" vertical="center"/>
    </xf>
    <xf numFmtId="0" fontId="4" fillId="0" borderId="10" xfId="142" applyFont="1" applyBorder="1" applyAlignment="1">
      <alignment horizontal="center" vertical="center"/>
    </xf>
    <xf numFmtId="0" fontId="4" fillId="0" borderId="5" xfId="142" applyFont="1" applyBorder="1" applyAlignment="1">
      <alignment horizontal="center" vertical="center"/>
    </xf>
    <xf numFmtId="193" fontId="4" fillId="3" borderId="0" xfId="180" applyNumberFormat="1" applyFill="1" applyAlignment="1" applyProtection="1">
      <alignment vertical="center" wrapText="1"/>
      <protection locked="0"/>
    </xf>
    <xf numFmtId="193" fontId="32" fillId="3" borderId="0" xfId="180" applyNumberFormat="1" applyFont="1" applyFill="1" applyAlignment="1" applyProtection="1">
      <alignment horizontal="left" vertical="center" wrapText="1" indent="2"/>
      <protection locked="0"/>
    </xf>
    <xf numFmtId="193" fontId="50" fillId="3" borderId="0" xfId="180" applyNumberFormat="1" applyFont="1" applyFill="1" applyAlignment="1" applyProtection="1">
      <alignment vertical="center" wrapText="1"/>
      <protection locked="0"/>
    </xf>
    <xf numFmtId="193" fontId="4" fillId="3" borderId="0" xfId="180" applyNumberFormat="1" applyFill="1" applyAlignment="1" applyProtection="1">
      <alignment horizontal="left" vertical="center" wrapText="1" indent="2"/>
      <protection locked="0"/>
    </xf>
    <xf numFmtId="193" fontId="50" fillId="3" borderId="0" xfId="180" applyNumberFormat="1" applyFont="1" applyFill="1" applyAlignment="1" applyProtection="1">
      <alignment horizontal="left" vertical="center" wrapText="1" indent="3"/>
      <protection locked="0"/>
    </xf>
    <xf numFmtId="193" fontId="50" fillId="3" borderId="0" xfId="180" applyNumberFormat="1" applyFont="1" applyFill="1" applyAlignment="1" applyProtection="1">
      <alignment horizontal="left" vertical="center" wrapText="1"/>
      <protection locked="0"/>
    </xf>
    <xf numFmtId="193" fontId="4" fillId="3" borderId="0" xfId="180" applyNumberFormat="1" applyFill="1" applyAlignment="1" applyProtection="1">
      <alignment horizontal="left" vertical="center" wrapText="1" indent="1"/>
      <protection locked="0"/>
    </xf>
    <xf numFmtId="193" fontId="4" fillId="3" borderId="0" xfId="180" applyNumberFormat="1" applyFill="1" applyAlignment="1" applyProtection="1">
      <alignment wrapText="1"/>
      <protection locked="0"/>
    </xf>
    <xf numFmtId="193" fontId="4" fillId="3" borderId="0" xfId="180" applyNumberFormat="1" applyFill="1" applyAlignment="1">
      <alignment wrapText="1"/>
    </xf>
    <xf numFmtId="193" fontId="51" fillId="3" borderId="0" xfId="180" applyNumberFormat="1" applyFont="1" applyFill="1" applyAlignment="1">
      <alignment horizontal="center" wrapText="1"/>
    </xf>
    <xf numFmtId="193" fontId="52" fillId="3" borderId="0" xfId="180" applyNumberFormat="1" applyFont="1" applyFill="1" applyAlignment="1">
      <alignment horizontal="center" wrapText="1"/>
    </xf>
    <xf numFmtId="193" fontId="4" fillId="3" borderId="0" xfId="180" applyNumberFormat="1" applyFill="1" applyAlignment="1">
      <alignment vertical="center" wrapText="1"/>
    </xf>
    <xf numFmtId="193" fontId="53" fillId="3" borderId="0" xfId="180" applyNumberFormat="1" applyFont="1" applyFill="1" applyAlignment="1">
      <alignment horizontal="left" vertical="center" wrapText="1"/>
    </xf>
    <xf numFmtId="193" fontId="54" fillId="3" borderId="0" xfId="180" applyNumberFormat="1" applyFont="1" applyFill="1" applyAlignment="1">
      <alignment horizontal="left" vertical="center" wrapText="1" indent="1"/>
    </xf>
    <xf numFmtId="193" fontId="55" fillId="3" borderId="0" xfId="180" applyNumberFormat="1" applyFont="1" applyFill="1" applyAlignment="1" applyProtection="1">
      <alignment horizontal="left" vertical="center" wrapText="1" indent="1"/>
      <protection locked="0"/>
    </xf>
    <xf numFmtId="193" fontId="55" fillId="3" borderId="0" xfId="180" applyNumberFormat="1" applyFont="1" applyFill="1" applyAlignment="1">
      <alignment horizontal="left" vertical="center" wrapText="1" indent="1"/>
    </xf>
    <xf numFmtId="193" fontId="54" fillId="3" borderId="0" xfId="180" applyNumberFormat="1" applyFont="1" applyFill="1" applyAlignment="1" applyProtection="1">
      <alignment horizontal="left" vertical="center" wrapText="1" indent="1"/>
      <protection locked="0"/>
    </xf>
    <xf numFmtId="193" fontId="53" fillId="3" borderId="0" xfId="180" applyNumberFormat="1" applyFont="1" applyFill="1" applyAlignment="1" applyProtection="1">
      <alignment horizontal="left" vertical="center" wrapText="1"/>
      <protection locked="0"/>
    </xf>
    <xf numFmtId="193" fontId="47" fillId="3" borderId="0" xfId="0" applyNumberFormat="1" applyFont="1" applyFill="1" applyAlignment="1" applyProtection="1">
      <alignment horizontal="left" vertical="center" wrapText="1" indent="1"/>
      <protection locked="0"/>
    </xf>
    <xf numFmtId="193" fontId="47" fillId="3" borderId="0" xfId="180" applyNumberFormat="1" applyFont="1" applyFill="1" applyAlignment="1" applyProtection="1">
      <alignment horizontal="left" vertical="center" wrapText="1" indent="1"/>
      <protection locked="0"/>
    </xf>
    <xf numFmtId="193" fontId="56" fillId="3" borderId="0" xfId="180" applyNumberFormat="1" applyFont="1" applyFill="1" applyAlignment="1" applyProtection="1">
      <alignment horizontal="left" vertical="center" wrapText="1" indent="1"/>
      <protection locked="0"/>
    </xf>
    <xf numFmtId="193" fontId="0" fillId="3" borderId="0" xfId="180" applyNumberFormat="1" applyFont="1" applyFill="1" applyAlignment="1" applyProtection="1">
      <alignment horizontal="left" vertical="center" wrapText="1" indent="1"/>
      <protection locked="0"/>
    </xf>
    <xf numFmtId="193" fontId="47" fillId="3" borderId="0" xfId="188" applyNumberFormat="1" applyFont="1" applyFill="1" applyAlignment="1">
      <alignment horizontal="left" vertical="center" wrapText="1"/>
      <protection locked="0"/>
    </xf>
    <xf numFmtId="193" fontId="0" fillId="3" borderId="0" xfId="0" applyNumberFormat="1" applyFill="1" applyAlignment="1" applyProtection="1">
      <alignment horizontal="left" vertical="center" wrapText="1" indent="1"/>
      <protection locked="0"/>
    </xf>
    <xf numFmtId="193" fontId="0" fillId="3" borderId="0" xfId="180" applyNumberFormat="1" applyFont="1" applyFill="1" applyAlignment="1" applyProtection="1">
      <alignment horizontal="left" vertical="center" wrapText="1" indent="2"/>
      <protection locked="0"/>
    </xf>
    <xf numFmtId="193" fontId="0" fillId="3" borderId="0" xfId="180" applyNumberFormat="1" applyFont="1" applyFill="1" applyAlignment="1" applyProtection="1">
      <alignment horizontal="left" vertical="center" wrapText="1" indent="3"/>
      <protection locked="0"/>
    </xf>
    <xf numFmtId="193" fontId="47" fillId="3" borderId="0" xfId="180" applyNumberFormat="1" applyFont="1" applyFill="1" applyAlignment="1" applyProtection="1">
      <alignment vertical="center" wrapText="1"/>
      <protection locked="0"/>
    </xf>
    <xf numFmtId="193" fontId="47" fillId="3" borderId="0" xfId="0" applyNumberFormat="1" applyFont="1" applyFill="1" applyAlignment="1" applyProtection="1">
      <alignment horizontal="left" vertical="center" wrapText="1"/>
      <protection locked="0"/>
    </xf>
    <xf numFmtId="193" fontId="0" fillId="3" borderId="0" xfId="180" applyNumberFormat="1" applyFont="1" applyFill="1" applyAlignment="1" applyProtection="1">
      <alignment horizontal="left" wrapText="1" indent="2"/>
      <protection locked="0"/>
    </xf>
    <xf numFmtId="193" fontId="47" fillId="3" borderId="0" xfId="180" applyNumberFormat="1" applyFont="1" applyFill="1" applyAlignment="1" applyProtection="1">
      <alignment horizontal="left" vertical="center" indent="1"/>
      <protection locked="0"/>
    </xf>
    <xf numFmtId="193" fontId="4" fillId="3" borderId="0" xfId="180" applyNumberFormat="1" applyFill="1" applyAlignment="1" applyProtection="1">
      <alignment horizontal="left" vertical="center" indent="1"/>
      <protection locked="0"/>
    </xf>
    <xf numFmtId="193" fontId="56" fillId="3" borderId="0" xfId="180" applyNumberFormat="1" applyFont="1" applyFill="1" applyAlignment="1" applyProtection="1">
      <alignment horizontal="left" vertical="center" wrapText="1" indent="2"/>
      <protection locked="0"/>
    </xf>
    <xf numFmtId="193" fontId="56" fillId="3" borderId="0" xfId="180" applyNumberFormat="1" applyFont="1" applyFill="1" applyAlignment="1" applyProtection="1">
      <alignment horizontal="left" vertical="center" wrapText="1" indent="3"/>
      <protection locked="0"/>
    </xf>
    <xf numFmtId="193" fontId="47" fillId="3" borderId="0" xfId="180" applyNumberFormat="1" applyFont="1" applyFill="1" applyAlignment="1" applyProtection="1">
      <alignment horizontal="left" wrapText="1" indent="1"/>
      <protection locked="0"/>
    </xf>
    <xf numFmtId="193" fontId="4" fillId="3" borderId="0" xfId="180" applyNumberFormat="1" applyFill="1" applyAlignment="1" applyProtection="1">
      <alignment horizontal="left" wrapText="1" indent="1"/>
      <protection locked="0"/>
    </xf>
    <xf numFmtId="193" fontId="47" fillId="3" borderId="0" xfId="0" applyNumberFormat="1" applyFont="1" applyFill="1" applyAlignment="1" applyProtection="1">
      <alignment horizontal="left" wrapText="1" indent="1"/>
      <protection locked="0"/>
    </xf>
    <xf numFmtId="193" fontId="0" fillId="3" borderId="0" xfId="180" applyNumberFormat="1" applyFont="1" applyFill="1" applyAlignment="1" applyProtection="1">
      <alignment horizontal="left" wrapText="1" indent="3"/>
      <protection locked="0"/>
    </xf>
    <xf numFmtId="193" fontId="0" fillId="3" borderId="0" xfId="180" applyNumberFormat="1" applyFont="1" applyFill="1" applyAlignment="1" applyProtection="1">
      <alignment horizontal="left" wrapText="1" indent="1"/>
      <protection locked="0"/>
    </xf>
    <xf numFmtId="193" fontId="0" fillId="3" borderId="0" xfId="180" applyNumberFormat="1" applyFont="1" applyFill="1" applyAlignment="1" applyProtection="1">
      <alignment vertical="center" wrapText="1"/>
      <protection locked="0"/>
    </xf>
    <xf numFmtId="193" fontId="13" fillId="0" borderId="0" xfId="178" applyNumberFormat="1" applyFont="1" applyAlignment="1" applyProtection="1">
      <alignment vertical="center"/>
      <protection locked="0"/>
    </xf>
    <xf numFmtId="193" fontId="6" fillId="0" borderId="0" xfId="178" applyNumberFormat="1" applyFont="1" applyAlignment="1" applyProtection="1">
      <alignment horizontal="center" vertical="center"/>
      <protection locked="0"/>
    </xf>
    <xf numFmtId="193" fontId="9" fillId="0" borderId="0" xfId="174" applyNumberFormat="1" applyFont="1" applyAlignment="1" applyProtection="1">
      <alignment vertical="center"/>
      <protection locked="0"/>
    </xf>
    <xf numFmtId="193" fontId="6" fillId="0" borderId="0" xfId="174" applyNumberFormat="1" applyFont="1" applyAlignment="1" applyProtection="1">
      <alignment vertical="center"/>
      <protection locked="0"/>
    </xf>
    <xf numFmtId="193" fontId="6" fillId="0" borderId="0" xfId="178" applyNumberFormat="1" applyFont="1" applyAlignment="1" applyProtection="1">
      <alignment vertical="center"/>
      <protection locked="0"/>
    </xf>
    <xf numFmtId="193" fontId="57" fillId="0" borderId="0" xfId="174" applyNumberFormat="1" applyFont="1" applyAlignment="1" applyProtection="1">
      <alignment horizontal="centerContinuous" vertical="center"/>
      <protection locked="0"/>
    </xf>
    <xf numFmtId="193" fontId="13" fillId="0" borderId="0" xfId="174" applyNumberFormat="1" applyFont="1" applyAlignment="1" applyProtection="1">
      <alignment horizontal="centerContinuous" vertical="center"/>
      <protection locked="0"/>
    </xf>
    <xf numFmtId="193" fontId="6" fillId="0" borderId="0" xfId="174" applyNumberFormat="1" applyFont="1" applyAlignment="1" applyProtection="1">
      <alignment horizontal="center" vertical="center"/>
      <protection locked="0"/>
    </xf>
    <xf numFmtId="193" fontId="58" fillId="0" borderId="0" xfId="174" applyNumberFormat="1" applyFont="1" applyAlignment="1" applyProtection="1">
      <alignment horizontal="left" vertical="center"/>
      <protection locked="0"/>
    </xf>
    <xf numFmtId="193" fontId="33" fillId="0" borderId="14" xfId="178" applyNumberFormat="1" applyFont="1" applyBorder="1" applyAlignment="1" applyProtection="1">
      <alignment horizontal="centerContinuous" vertical="center"/>
      <protection locked="0"/>
    </xf>
    <xf numFmtId="193" fontId="33" fillId="0" borderId="15" xfId="174" applyNumberFormat="1" applyFont="1" applyBorder="1" applyAlignment="1" applyProtection="1">
      <alignment horizontal="center" vertical="center"/>
      <protection locked="0"/>
    </xf>
    <xf numFmtId="193" fontId="10" fillId="0" borderId="15" xfId="178" applyNumberFormat="1" applyFont="1" applyBorder="1" applyAlignment="1" applyProtection="1">
      <alignment horizontal="center" vertical="center"/>
      <protection locked="0"/>
    </xf>
    <xf numFmtId="0" fontId="0" fillId="0" borderId="16" xfId="0" applyBorder="1"/>
    <xf numFmtId="0" fontId="0" fillId="0" borderId="17" xfId="0" applyBorder="1"/>
    <xf numFmtId="193" fontId="9" fillId="0" borderId="18" xfId="178" applyNumberFormat="1" applyFont="1" applyBorder="1" applyAlignment="1" applyProtection="1">
      <alignment horizontal="centerContinuous" vertical="center"/>
      <protection locked="0"/>
    </xf>
    <xf numFmtId="193" fontId="33" fillId="0" borderId="4" xfId="174" applyNumberFormat="1" applyFont="1" applyBorder="1" applyAlignment="1" applyProtection="1">
      <alignment horizontal="center" vertical="center"/>
      <protection locked="0"/>
    </xf>
    <xf numFmtId="193" fontId="6" fillId="0" borderId="4" xfId="178" applyNumberFormat="1" applyFont="1" applyBorder="1" applyAlignment="1" applyProtection="1">
      <alignment horizontal="center" vertical="center"/>
      <protection locked="0"/>
    </xf>
    <xf numFmtId="0" fontId="0" fillId="0" borderId="9" xfId="0" applyBorder="1"/>
    <xf numFmtId="193" fontId="33" fillId="0" borderId="4" xfId="178" applyNumberFormat="1" applyFont="1" applyBorder="1" applyAlignment="1" applyProtection="1">
      <alignment horizontal="center" vertical="center"/>
      <protection locked="0"/>
    </xf>
    <xf numFmtId="193" fontId="33" fillId="0" borderId="19" xfId="174" applyNumberFormat="1" applyFont="1" applyBorder="1" applyAlignment="1" applyProtection="1">
      <alignment horizontal="center" vertical="center"/>
      <protection locked="0"/>
    </xf>
    <xf numFmtId="193" fontId="10" fillId="0" borderId="4" xfId="178" applyNumberFormat="1" applyFont="1" applyBorder="1" applyAlignment="1" applyProtection="1">
      <alignment horizontal="center" vertical="center"/>
      <protection locked="0"/>
    </xf>
    <xf numFmtId="0" fontId="0" fillId="0" borderId="5" xfId="0" applyBorder="1"/>
    <xf numFmtId="193" fontId="33" fillId="0" borderId="19" xfId="178" applyNumberFormat="1" applyFont="1" applyBorder="1" applyAlignment="1" applyProtection="1">
      <alignment horizontal="center" vertical="center"/>
      <protection locked="0"/>
    </xf>
    <xf numFmtId="193" fontId="9" fillId="0" borderId="4" xfId="178" applyNumberFormat="1" applyFont="1" applyBorder="1" applyAlignment="1" applyProtection="1">
      <alignment horizontal="center" vertical="center"/>
      <protection locked="0"/>
    </xf>
    <xf numFmtId="193" fontId="6" fillId="0" borderId="8" xfId="178" applyNumberFormat="1" applyFont="1" applyBorder="1" applyAlignment="1" applyProtection="1">
      <alignment horizontal="centerContinuous" vertical="center"/>
      <protection locked="0"/>
    </xf>
    <xf numFmtId="193" fontId="6" fillId="0" borderId="7" xfId="178" applyNumberFormat="1" applyFont="1" applyBorder="1" applyAlignment="1" applyProtection="1">
      <alignment horizontal="centerContinuous" vertical="center"/>
      <protection locked="0"/>
    </xf>
    <xf numFmtId="193" fontId="10" fillId="0" borderId="4" xfId="178" applyNumberFormat="1" applyFont="1" applyBorder="1" applyAlignment="1" applyProtection="1">
      <alignment horizontal="center" vertical="center" wrapText="1"/>
      <protection locked="0"/>
    </xf>
    <xf numFmtId="193" fontId="33" fillId="0" borderId="20" xfId="178" applyNumberFormat="1" applyFont="1" applyBorder="1" applyAlignment="1" applyProtection="1">
      <alignment horizontal="center" vertical="center"/>
      <protection locked="0"/>
    </xf>
    <xf numFmtId="0" fontId="0" fillId="0" borderId="21" xfId="0" applyBorder="1"/>
    <xf numFmtId="0" fontId="0" fillId="0" borderId="22" xfId="0" applyBorder="1"/>
    <xf numFmtId="193" fontId="33" fillId="0" borderId="23" xfId="178" applyNumberFormat="1" applyFont="1" applyBorder="1" applyAlignment="1" applyProtection="1">
      <alignment horizontal="centerContinuous" vertical="center"/>
      <protection locked="0"/>
    </xf>
    <xf numFmtId="0" fontId="0" fillId="0" borderId="24" xfId="0" applyBorder="1"/>
    <xf numFmtId="199" fontId="6" fillId="0" borderId="19" xfId="178" applyNumberFormat="1" applyFont="1" applyBorder="1" applyAlignment="1" applyProtection="1">
      <alignment horizontal="center" vertical="center"/>
      <protection locked="0"/>
    </xf>
    <xf numFmtId="193" fontId="10" fillId="0" borderId="4" xfId="236" applyNumberFormat="1" applyFont="1" applyBorder="1" applyAlignment="1" applyProtection="1">
      <alignment horizontal="center"/>
      <protection locked="0"/>
    </xf>
    <xf numFmtId="193" fontId="6" fillId="0" borderId="4" xfId="236" applyNumberFormat="1" applyFont="1" applyBorder="1" applyAlignment="1" applyProtection="1">
      <alignment horizontal="right"/>
      <protection locked="0"/>
    </xf>
    <xf numFmtId="193" fontId="6" fillId="0" borderId="7" xfId="178" applyNumberFormat="1" applyFont="1" applyBorder="1" applyAlignment="1" applyProtection="1">
      <alignment vertical="center"/>
      <protection locked="0"/>
    </xf>
    <xf numFmtId="193" fontId="10" fillId="0" borderId="25" xfId="178" applyNumberFormat="1" applyFont="1" applyBorder="1" applyAlignment="1" applyProtection="1">
      <alignment horizontal="center" vertical="center"/>
      <protection locked="0"/>
    </xf>
    <xf numFmtId="193" fontId="6" fillId="0" borderId="3" xfId="178" applyNumberFormat="1" applyFont="1" applyBorder="1" applyAlignment="1" applyProtection="1">
      <alignment vertical="center"/>
      <protection locked="0"/>
    </xf>
    <xf numFmtId="193" fontId="33" fillId="0" borderId="26" xfId="178" applyNumberFormat="1" applyFont="1" applyBorder="1" applyAlignment="1" applyProtection="1">
      <alignment horizontal="centerContinuous" vertical="center"/>
      <protection locked="0"/>
    </xf>
    <xf numFmtId="193" fontId="9" fillId="0" borderId="16" xfId="178" applyNumberFormat="1" applyFont="1" applyBorder="1" applyAlignment="1" applyProtection="1">
      <alignment horizontal="centerContinuous" vertical="center"/>
      <protection locked="0"/>
    </xf>
    <xf numFmtId="193" fontId="9" fillId="0" borderId="17" xfId="178" applyNumberFormat="1" applyFont="1" applyBorder="1" applyAlignment="1" applyProtection="1">
      <alignment horizontal="centerContinuous" vertical="center"/>
      <protection locked="0"/>
    </xf>
    <xf numFmtId="193" fontId="10" fillId="0" borderId="4" xfId="184" applyNumberFormat="1" applyFont="1" applyBorder="1" applyAlignment="1" applyProtection="1">
      <alignment horizontal="center"/>
      <protection locked="0"/>
    </xf>
    <xf numFmtId="199" fontId="6" fillId="0" borderId="25" xfId="178" applyNumberFormat="1" applyFont="1" applyBorder="1" applyAlignment="1" applyProtection="1">
      <alignment horizontal="center" vertical="center"/>
      <protection locked="0"/>
    </xf>
    <xf numFmtId="199" fontId="6" fillId="0" borderId="27" xfId="178" applyNumberFormat="1" applyFont="1" applyBorder="1" applyAlignment="1" applyProtection="1">
      <alignment horizontal="center" vertical="center"/>
      <protection locked="0"/>
    </xf>
    <xf numFmtId="193" fontId="10" fillId="0" borderId="28" xfId="184" applyNumberFormat="1" applyFont="1" applyBorder="1" applyAlignment="1" applyProtection="1">
      <alignment horizontal="center"/>
      <protection locked="0"/>
    </xf>
    <xf numFmtId="0" fontId="0" fillId="0" borderId="29" xfId="0" applyBorder="1"/>
    <xf numFmtId="0" fontId="0" fillId="0" borderId="30" xfId="0" applyBorder="1"/>
    <xf numFmtId="193" fontId="6" fillId="0" borderId="28" xfId="178" applyNumberFormat="1" applyFont="1" applyBorder="1" applyAlignment="1" applyProtection="1">
      <alignment horizontal="center" vertical="center"/>
      <protection locked="0"/>
    </xf>
    <xf numFmtId="193" fontId="6" fillId="0" borderId="31" xfId="174" applyNumberFormat="1" applyFont="1" applyBorder="1" applyAlignment="1" applyProtection="1">
      <alignment horizontal="center" vertical="center"/>
      <protection locked="0"/>
    </xf>
    <xf numFmtId="193" fontId="6" fillId="0" borderId="31" xfId="178" applyNumberFormat="1" applyFont="1" applyBorder="1" applyAlignment="1" applyProtection="1">
      <alignment vertical="center"/>
      <protection locked="0"/>
    </xf>
    <xf numFmtId="193" fontId="10" fillId="0" borderId="31" xfId="174" applyNumberFormat="1" applyFont="1" applyBorder="1" applyAlignment="1" applyProtection="1">
      <alignment horizontal="right" vertical="center"/>
      <protection locked="0"/>
    </xf>
    <xf numFmtId="193" fontId="33" fillId="0" borderId="15" xfId="178" applyNumberFormat="1" applyFont="1" applyBorder="1" applyAlignment="1" applyProtection="1">
      <alignment horizontal="center" vertical="center"/>
      <protection locked="0"/>
    </xf>
    <xf numFmtId="193" fontId="6" fillId="0" borderId="32" xfId="178" applyNumberFormat="1" applyFont="1" applyBorder="1" applyAlignment="1" applyProtection="1">
      <alignment horizontal="center" vertical="center"/>
      <protection locked="0"/>
    </xf>
    <xf numFmtId="193" fontId="0" fillId="0" borderId="4" xfId="178" applyNumberFormat="1" applyFont="1" applyBorder="1" applyAlignment="1" applyProtection="1">
      <alignment horizontal="center" vertical="center"/>
      <protection locked="0"/>
    </xf>
    <xf numFmtId="193" fontId="33" fillId="0" borderId="5" xfId="178" applyNumberFormat="1" applyFont="1" applyBorder="1" applyAlignment="1" applyProtection="1">
      <alignment horizontal="center" vertical="center"/>
      <protection locked="0"/>
    </xf>
    <xf numFmtId="193" fontId="6" fillId="0" borderId="33" xfId="178" applyNumberFormat="1" applyFont="1" applyBorder="1" applyAlignment="1" applyProtection="1">
      <alignment horizontal="center" vertical="center"/>
      <protection locked="0"/>
    </xf>
    <xf numFmtId="193" fontId="6" fillId="0" borderId="34" xfId="178" applyNumberFormat="1" applyFont="1" applyBorder="1" applyAlignment="1" applyProtection="1">
      <alignment horizontal="center" vertical="center"/>
      <protection locked="0"/>
    </xf>
    <xf numFmtId="193" fontId="28" fillId="0" borderId="4" xfId="178" applyNumberFormat="1" applyFont="1" applyBorder="1" applyAlignment="1" applyProtection="1">
      <alignment horizontal="center" vertical="center"/>
      <protection locked="0"/>
    </xf>
    <xf numFmtId="193" fontId="28" fillId="0" borderId="34" xfId="178" applyNumberFormat="1" applyFont="1" applyBorder="1" applyAlignment="1" applyProtection="1">
      <alignment horizontal="center" vertical="center"/>
      <protection locked="0"/>
    </xf>
    <xf numFmtId="193" fontId="9" fillId="0" borderId="35" xfId="178" applyNumberFormat="1" applyFont="1" applyBorder="1" applyAlignment="1" applyProtection="1">
      <alignment horizontal="centerContinuous" vertical="center"/>
      <protection locked="0"/>
    </xf>
    <xf numFmtId="193" fontId="33" fillId="0" borderId="34" xfId="174" applyNumberFormat="1" applyFont="1" applyBorder="1" applyAlignment="1" applyProtection="1">
      <alignment horizontal="center" vertical="center"/>
      <protection locked="0"/>
    </xf>
    <xf numFmtId="193" fontId="6" fillId="0" borderId="4" xfId="3" applyNumberFormat="1" applyFont="1" applyBorder="1" applyAlignment="1" applyProtection="1">
      <alignment horizontal="right"/>
      <protection locked="0"/>
    </xf>
    <xf numFmtId="193" fontId="6" fillId="0" borderId="34" xfId="3" applyNumberFormat="1" applyFont="1" applyBorder="1" applyAlignment="1" applyProtection="1">
      <alignment horizontal="right"/>
      <protection locked="0"/>
    </xf>
    <xf numFmtId="193" fontId="6" fillId="0" borderId="4" xfId="178" applyNumberFormat="1" applyFont="1" applyBorder="1" applyAlignment="1" applyProtection="1">
      <alignment vertical="center"/>
      <protection locked="0"/>
    </xf>
    <xf numFmtId="193" fontId="6" fillId="0" borderId="34" xfId="178" applyNumberFormat="1" applyFont="1" applyBorder="1" applyAlignment="1" applyProtection="1">
      <alignment vertical="center"/>
      <protection locked="0"/>
    </xf>
    <xf numFmtId="193" fontId="6" fillId="0" borderId="2" xfId="178" applyNumberFormat="1" applyFont="1" applyBorder="1" applyAlignment="1" applyProtection="1">
      <alignment vertical="center"/>
      <protection locked="0"/>
    </xf>
    <xf numFmtId="193" fontId="6" fillId="0" borderId="36" xfId="178" applyNumberFormat="1" applyFont="1" applyBorder="1" applyAlignment="1" applyProtection="1">
      <alignment vertical="center"/>
      <protection locked="0"/>
    </xf>
    <xf numFmtId="193" fontId="33" fillId="0" borderId="32" xfId="178" applyNumberFormat="1" applyFont="1" applyBorder="1" applyAlignment="1" applyProtection="1">
      <alignment horizontal="center" vertical="center"/>
      <protection locked="0"/>
    </xf>
    <xf numFmtId="193" fontId="6" fillId="0" borderId="4" xfId="3" applyNumberFormat="1" applyFont="1" applyBorder="1" applyAlignment="1" applyProtection="1">
      <alignment horizontal="center"/>
      <protection locked="0"/>
    </xf>
    <xf numFmtId="193" fontId="10" fillId="0" borderId="34" xfId="178" applyNumberFormat="1" applyFont="1" applyBorder="1" applyAlignment="1" applyProtection="1">
      <alignment horizontal="center" vertical="center"/>
      <protection locked="0"/>
    </xf>
    <xf numFmtId="193" fontId="6" fillId="0" borderId="37" xfId="178" applyNumberFormat="1" applyFont="1" applyBorder="1" applyAlignment="1" applyProtection="1">
      <alignment vertical="center"/>
      <protection locked="0"/>
    </xf>
    <xf numFmtId="193" fontId="6" fillId="0" borderId="9" xfId="178" applyNumberFormat="1" applyFont="1" applyBorder="1" applyAlignment="1" applyProtection="1">
      <alignment vertical="center"/>
      <protection locked="0"/>
    </xf>
    <xf numFmtId="193" fontId="6" fillId="0" borderId="29" xfId="178" applyNumberFormat="1" applyFont="1" applyBorder="1" applyAlignment="1" applyProtection="1">
      <alignment vertical="center"/>
      <protection locked="0"/>
    </xf>
    <xf numFmtId="193" fontId="6" fillId="0" borderId="28" xfId="3" applyNumberFormat="1" applyFont="1" applyBorder="1" applyAlignment="1" applyProtection="1">
      <alignment horizontal="center"/>
      <protection locked="0"/>
    </xf>
    <xf numFmtId="193" fontId="10" fillId="0" borderId="38" xfId="178" applyNumberFormat="1" applyFont="1" applyBorder="1" applyAlignment="1" applyProtection="1">
      <alignment horizontal="center" vertical="center"/>
      <protection locked="0"/>
    </xf>
    <xf numFmtId="0" fontId="59" fillId="0" borderId="0" xfId="159" applyFont="1"/>
    <xf numFmtId="0" fontId="6" fillId="0" borderId="0" xfId="159" applyFont="1"/>
    <xf numFmtId="49" fontId="60" fillId="6" borderId="1" xfId="272" applyNumberFormat="1" applyFont="1" applyFill="1" applyBorder="1" applyAlignment="1">
      <alignment horizontal="center" vertical="center"/>
    </xf>
    <xf numFmtId="0" fontId="12" fillId="0" borderId="1" xfId="146" applyBorder="1"/>
    <xf numFmtId="49" fontId="61" fillId="7" borderId="12" xfId="272" applyNumberFormat="1" applyFont="1" applyFill="1" applyBorder="1" applyAlignment="1">
      <alignment vertical="center"/>
    </xf>
    <xf numFmtId="49" fontId="62" fillId="7" borderId="37" xfId="0" applyNumberFormat="1" applyFont="1" applyFill="1" applyBorder="1" applyAlignment="1">
      <alignment vertical="top"/>
    </xf>
    <xf numFmtId="49" fontId="61" fillId="7" borderId="37" xfId="183" applyNumberFormat="1" applyFont="1" applyFill="1" applyBorder="1" applyAlignment="1">
      <alignment vertical="center"/>
    </xf>
    <xf numFmtId="49" fontId="61" fillId="7" borderId="37" xfId="183" applyNumberFormat="1" applyFont="1" applyFill="1" applyBorder="1" applyAlignment="1">
      <alignment horizontal="center" vertical="center"/>
    </xf>
    <xf numFmtId="49" fontId="61" fillId="8" borderId="12" xfId="272" applyNumberFormat="1" applyFont="1" applyFill="1" applyBorder="1" applyAlignment="1">
      <alignment vertical="top"/>
    </xf>
    <xf numFmtId="0" fontId="62" fillId="8" borderId="37" xfId="0" applyFont="1" applyFill="1" applyBorder="1" applyAlignment="1">
      <alignment horizontal="left"/>
    </xf>
    <xf numFmtId="0" fontId="59" fillId="8" borderId="37" xfId="159" applyFont="1" applyFill="1" applyBorder="1"/>
    <xf numFmtId="49" fontId="61" fillId="8" borderId="37" xfId="183" applyNumberFormat="1" applyFont="1" applyFill="1" applyBorder="1" applyAlignment="1">
      <alignment vertical="top"/>
    </xf>
    <xf numFmtId="49" fontId="61" fillId="8" borderId="37" xfId="183" applyNumberFormat="1" applyFont="1" applyFill="1" applyBorder="1" applyAlignment="1">
      <alignment horizontal="center" vertical="top"/>
    </xf>
    <xf numFmtId="49" fontId="61" fillId="8" borderId="13" xfId="272" applyNumberFormat="1" applyFont="1" applyFill="1" applyBorder="1" applyAlignment="1">
      <alignment horizontal="left" vertical="center"/>
    </xf>
    <xf numFmtId="49" fontId="62" fillId="8" borderId="0" xfId="0" applyNumberFormat="1" applyFont="1" applyFill="1" applyAlignment="1">
      <alignment horizontal="left" vertical="center"/>
    </xf>
    <xf numFmtId="0" fontId="63" fillId="8" borderId="0" xfId="0" applyFont="1" applyFill="1"/>
    <xf numFmtId="49" fontId="62" fillId="8" borderId="0" xfId="0" applyNumberFormat="1" applyFont="1" applyFill="1" applyAlignment="1">
      <alignment horizontal="left" vertical="top"/>
    </xf>
    <xf numFmtId="49" fontId="62" fillId="8" borderId="0" xfId="0" applyNumberFormat="1" applyFont="1" applyFill="1" applyAlignment="1">
      <alignment vertical="center"/>
    </xf>
    <xf numFmtId="49" fontId="61" fillId="8" borderId="0" xfId="183" applyNumberFormat="1" applyFont="1" applyFill="1" applyAlignment="1">
      <alignment horizontal="left" vertical="center"/>
    </xf>
    <xf numFmtId="49" fontId="61" fillId="8" borderId="0" xfId="183" applyNumberFormat="1" applyFont="1" applyFill="1" applyAlignment="1">
      <alignment vertical="center"/>
    </xf>
    <xf numFmtId="49" fontId="61" fillId="8" borderId="13" xfId="272" applyNumberFormat="1" applyFont="1" applyFill="1" applyBorder="1" applyAlignment="1">
      <alignment vertical="center"/>
    </xf>
    <xf numFmtId="0" fontId="59" fillId="8" borderId="0" xfId="159" applyFont="1" applyFill="1"/>
    <xf numFmtId="49" fontId="63" fillId="8" borderId="0" xfId="0" applyNumberFormat="1" applyFont="1" applyFill="1" applyAlignment="1">
      <alignment vertical="center"/>
    </xf>
    <xf numFmtId="49" fontId="64" fillId="8" borderId="0" xfId="0" applyNumberFormat="1" applyFont="1" applyFill="1" applyAlignment="1">
      <alignment vertical="center"/>
    </xf>
    <xf numFmtId="49" fontId="59" fillId="8" borderId="0" xfId="142" applyNumberFormat="1" applyFont="1" applyFill="1" applyAlignment="1">
      <alignment vertical="center"/>
    </xf>
    <xf numFmtId="0" fontId="59" fillId="8" borderId="13" xfId="159" applyFont="1" applyFill="1" applyBorder="1"/>
    <xf numFmtId="49" fontId="61" fillId="7" borderId="3" xfId="183" applyNumberFormat="1" applyFont="1" applyFill="1" applyBorder="1" applyAlignment="1">
      <alignment vertical="center"/>
    </xf>
    <xf numFmtId="49" fontId="61" fillId="8" borderId="3" xfId="183" applyNumberFormat="1" applyFont="1" applyFill="1" applyBorder="1" applyAlignment="1">
      <alignment vertical="top"/>
    </xf>
    <xf numFmtId="49" fontId="61" fillId="8" borderId="39" xfId="183" applyNumberFormat="1" applyFont="1" applyFill="1" applyBorder="1" applyAlignment="1">
      <alignment vertical="center"/>
    </xf>
    <xf numFmtId="0" fontId="59" fillId="8" borderId="39" xfId="159" applyFont="1" applyFill="1" applyBorder="1"/>
    <xf numFmtId="207" fontId="61" fillId="8" borderId="39" xfId="183" applyNumberFormat="1" applyFont="1" applyFill="1" applyBorder="1" applyAlignment="1">
      <alignment vertical="center"/>
    </xf>
    <xf numFmtId="0" fontId="63" fillId="8" borderId="39" xfId="0" applyFont="1" applyFill="1" applyBorder="1"/>
    <xf numFmtId="0" fontId="59" fillId="8" borderId="11" xfId="159" applyFont="1" applyFill="1" applyBorder="1"/>
    <xf numFmtId="0" fontId="59" fillId="8" borderId="1" xfId="159" applyFont="1" applyFill="1" applyBorder="1"/>
    <xf numFmtId="49" fontId="62" fillId="8" borderId="1" xfId="0" applyNumberFormat="1" applyFont="1" applyFill="1" applyBorder="1" applyAlignment="1">
      <alignment vertical="center"/>
    </xf>
    <xf numFmtId="0" fontId="63" fillId="8" borderId="1" xfId="0" applyFont="1" applyFill="1" applyBorder="1"/>
    <xf numFmtId="0" fontId="59" fillId="8" borderId="6" xfId="159" applyFont="1" applyFill="1" applyBorder="1"/>
    <xf numFmtId="0" fontId="65" fillId="0" borderId="0" xfId="139" applyFont="1" applyAlignment="1">
      <alignment vertical="center"/>
    </xf>
    <xf numFmtId="0" fontId="66" fillId="0" borderId="0" xfId="139" applyFont="1" applyAlignment="1">
      <alignment horizontal="center" vertical="center"/>
    </xf>
    <xf numFmtId="0" fontId="66" fillId="0" borderId="0" xfId="139" applyFont="1" applyAlignment="1">
      <alignment vertical="center"/>
    </xf>
    <xf numFmtId="0" fontId="67" fillId="6" borderId="12" xfId="266" applyFont="1" applyFill="1" applyBorder="1">
      <alignment vertical="center"/>
    </xf>
    <xf numFmtId="0" fontId="68" fillId="6" borderId="37" xfId="266" applyFont="1" applyFill="1" applyBorder="1" applyAlignment="1">
      <alignment horizontal="center" vertical="center"/>
    </xf>
    <xf numFmtId="0" fontId="0" fillId="0" borderId="37" xfId="0" applyBorder="1"/>
    <xf numFmtId="0" fontId="69" fillId="6" borderId="13" xfId="266" applyFont="1" applyFill="1" applyBorder="1">
      <alignment vertical="center"/>
    </xf>
    <xf numFmtId="0" fontId="70" fillId="3" borderId="0" xfId="266" applyFont="1" applyFill="1">
      <alignment vertical="center"/>
    </xf>
    <xf numFmtId="49" fontId="71" fillId="3" borderId="0" xfId="266" applyNumberFormat="1" applyFont="1" applyFill="1" applyAlignment="1">
      <alignment horizontal="center" vertical="center"/>
    </xf>
    <xf numFmtId="0" fontId="71" fillId="3" borderId="0" xfId="266" applyFont="1" applyFill="1">
      <alignment vertical="center"/>
    </xf>
    <xf numFmtId="0" fontId="69" fillId="9" borderId="12" xfId="266" applyFont="1" applyFill="1" applyBorder="1">
      <alignment vertical="center"/>
    </xf>
    <xf numFmtId="0" fontId="69" fillId="9" borderId="37" xfId="266" applyFont="1" applyFill="1" applyBorder="1">
      <alignment vertical="center"/>
    </xf>
    <xf numFmtId="0" fontId="69" fillId="9" borderId="3" xfId="266" applyFont="1" applyFill="1" applyBorder="1">
      <alignment vertical="center"/>
    </xf>
    <xf numFmtId="0" fontId="71" fillId="9" borderId="13" xfId="266" applyFont="1" applyFill="1" applyBorder="1">
      <alignment vertical="center"/>
    </xf>
    <xf numFmtId="0" fontId="69" fillId="9" borderId="0" xfId="266" applyFont="1" applyFill="1">
      <alignment vertical="center"/>
    </xf>
    <xf numFmtId="0" fontId="69" fillId="9" borderId="39" xfId="266" applyFont="1" applyFill="1" applyBorder="1">
      <alignment vertical="center"/>
    </xf>
    <xf numFmtId="0" fontId="69" fillId="9" borderId="13" xfId="266" applyFont="1" applyFill="1" applyBorder="1">
      <alignment vertical="center"/>
    </xf>
    <xf numFmtId="49" fontId="69" fillId="3" borderId="0" xfId="266" applyNumberFormat="1" applyFont="1" applyFill="1" applyAlignment="1">
      <alignment horizontal="center" vertical="center"/>
    </xf>
    <xf numFmtId="0" fontId="69" fillId="6" borderId="13" xfId="266" applyFont="1" applyFill="1" applyBorder="1" applyAlignment="1">
      <alignment horizontal="center" vertical="center"/>
    </xf>
    <xf numFmtId="0" fontId="71" fillId="3" borderId="0" xfId="266" applyFont="1" applyFill="1" applyAlignment="1">
      <alignment horizontal="center" vertical="center"/>
    </xf>
    <xf numFmtId="0" fontId="71" fillId="9" borderId="13" xfId="266" applyFont="1" applyFill="1" applyBorder="1" applyAlignment="1">
      <alignment horizontal="center" vertical="center"/>
    </xf>
    <xf numFmtId="0" fontId="69" fillId="9" borderId="0" xfId="266" applyFont="1" applyFill="1" applyAlignment="1">
      <alignment horizontal="center" vertical="center"/>
    </xf>
    <xf numFmtId="0" fontId="69" fillId="9" borderId="39" xfId="266" applyFont="1" applyFill="1" applyBorder="1" applyAlignment="1">
      <alignment horizontal="center" vertical="center"/>
    </xf>
    <xf numFmtId="0" fontId="70" fillId="3" borderId="0" xfId="266" applyFont="1" applyFill="1" applyAlignment="1">
      <alignment horizontal="center" vertical="center"/>
    </xf>
    <xf numFmtId="0" fontId="69" fillId="9" borderId="13" xfId="266" applyFont="1" applyFill="1" applyBorder="1" applyAlignment="1">
      <alignment horizontal="center" vertical="center"/>
    </xf>
    <xf numFmtId="0" fontId="66" fillId="10" borderId="40" xfId="199" applyFont="1" applyFill="1" applyBorder="1" applyAlignment="1" applyProtection="1">
      <alignment horizontal="center" vertical="center"/>
    </xf>
    <xf numFmtId="0" fontId="66" fillId="11" borderId="40" xfId="199" applyFont="1" applyFill="1" applyBorder="1" applyAlignment="1" applyProtection="1">
      <alignment horizontal="center" vertical="center"/>
    </xf>
    <xf numFmtId="0" fontId="66" fillId="9" borderId="0" xfId="266" applyFont="1" applyFill="1" applyAlignment="1">
      <alignment horizontal="center" vertical="center"/>
    </xf>
    <xf numFmtId="0" fontId="71" fillId="9" borderId="11" xfId="266" applyFont="1" applyFill="1" applyBorder="1" applyAlignment="1">
      <alignment horizontal="center" vertical="center"/>
    </xf>
    <xf numFmtId="0" fontId="66" fillId="9" borderId="1" xfId="266" applyFont="1" applyFill="1" applyBorder="1" applyAlignment="1">
      <alignment horizontal="center" vertical="center"/>
    </xf>
    <xf numFmtId="0" fontId="69" fillId="9" borderId="6" xfId="266" applyFont="1" applyFill="1" applyBorder="1" applyAlignment="1">
      <alignment horizontal="center" vertical="center"/>
    </xf>
    <xf numFmtId="0" fontId="69" fillId="9" borderId="11" xfId="266" applyFont="1" applyFill="1" applyBorder="1" applyAlignment="1">
      <alignment horizontal="center" vertical="center"/>
    </xf>
    <xf numFmtId="0" fontId="66" fillId="6" borderId="13" xfId="139" applyFont="1" applyFill="1" applyBorder="1" applyAlignment="1">
      <alignment vertical="center"/>
    </xf>
    <xf numFmtId="0" fontId="66" fillId="3" borderId="0" xfId="139" applyFont="1" applyFill="1" applyAlignment="1">
      <alignment vertical="center"/>
    </xf>
    <xf numFmtId="0" fontId="66" fillId="6" borderId="11" xfId="139" applyFont="1" applyFill="1" applyBorder="1" applyAlignment="1">
      <alignment vertical="center"/>
    </xf>
    <xf numFmtId="0" fontId="66" fillId="6" borderId="1" xfId="139" applyFont="1" applyFill="1" applyBorder="1" applyAlignment="1">
      <alignment vertical="center"/>
    </xf>
    <xf numFmtId="0" fontId="24" fillId="0" borderId="0" xfId="139" applyFont="1" applyAlignment="1">
      <alignment vertical="center"/>
    </xf>
    <xf numFmtId="0" fontId="67" fillId="6" borderId="3" xfId="266" applyFont="1" applyFill="1" applyBorder="1">
      <alignment vertical="center"/>
    </xf>
    <xf numFmtId="0" fontId="69" fillId="6" borderId="39" xfId="266" applyFont="1" applyFill="1" applyBorder="1">
      <alignment vertical="center"/>
    </xf>
    <xf numFmtId="0" fontId="69" fillId="6" borderId="39" xfId="266" applyFont="1" applyFill="1" applyBorder="1" applyAlignment="1">
      <alignment horizontal="center" vertical="center"/>
    </xf>
    <xf numFmtId="0" fontId="66" fillId="6" borderId="39" xfId="139" applyFont="1" applyFill="1" applyBorder="1" applyAlignment="1">
      <alignment vertical="center"/>
    </xf>
    <xf numFmtId="0" fontId="66" fillId="6" borderId="6" xfId="139" applyFont="1" applyFill="1" applyBorder="1" applyAlignment="1">
      <alignment vertical="center"/>
    </xf>
    <xf numFmtId="0" fontId="72" fillId="0" borderId="0" xfId="0" applyFont="1"/>
    <xf numFmtId="0" fontId="73" fillId="0" borderId="0" xfId="0" applyFont="1"/>
    <xf numFmtId="0" fontId="0" fillId="0" borderId="41" xfId="0" applyBorder="1"/>
    <xf numFmtId="0" fontId="0" fillId="0" borderId="42" xfId="0" applyBorder="1"/>
    <xf numFmtId="0" fontId="74" fillId="0" borderId="43" xfId="0" applyFont="1" applyBorder="1" applyAlignment="1">
      <alignment horizontal="center" wrapText="1"/>
    </xf>
    <xf numFmtId="0" fontId="72" fillId="0" borderId="0" xfId="0" applyFont="1" applyAlignment="1">
      <alignment wrapText="1"/>
    </xf>
    <xf numFmtId="0" fontId="75" fillId="0" borderId="43" xfId="0" applyFont="1" applyBorder="1" applyAlignment="1">
      <alignment horizontal="center"/>
    </xf>
    <xf numFmtId="0" fontId="73" fillId="0" borderId="43" xfId="0" applyFont="1" applyBorder="1" applyAlignment="1">
      <alignment horizontal="center"/>
    </xf>
    <xf numFmtId="0" fontId="73" fillId="0" borderId="42" xfId="0" applyFont="1" applyBorder="1"/>
    <xf numFmtId="0" fontId="73" fillId="0" borderId="0" xfId="0" applyFont="1" applyAlignment="1">
      <alignment horizontal="center" shrinkToFit="1"/>
    </xf>
    <xf numFmtId="0" fontId="76" fillId="0" borderId="0" xfId="0" applyFont="1" applyAlignment="1">
      <alignment horizontal="left" shrinkToFit="1"/>
    </xf>
    <xf numFmtId="0" fontId="0" fillId="0" borderId="44" xfId="0" applyBorder="1"/>
    <xf numFmtId="0" fontId="0" fillId="0" borderId="31" xfId="0" applyBorder="1"/>
    <xf numFmtId="0" fontId="0" fillId="0" borderId="45" xfId="0" applyBorder="1"/>
    <xf numFmtId="0" fontId="0" fillId="0" borderId="46" xfId="0" applyBorder="1"/>
    <xf numFmtId="0" fontId="0" fillId="0" borderId="46" xfId="0" applyBorder="1" applyAlignment="1">
      <alignment wrapText="1"/>
    </xf>
    <xf numFmtId="0" fontId="73" fillId="0" borderId="46" xfId="0" applyFont="1" applyBorder="1"/>
    <xf numFmtId="0" fontId="73" fillId="0" borderId="46" xfId="0" applyFont="1" applyBorder="1" applyAlignment="1">
      <alignment horizontal="center" shrinkToFit="1"/>
    </xf>
    <xf numFmtId="0" fontId="0" fillId="0" borderId="47" xfId="0" applyBorder="1"/>
    <xf numFmtId="0" fontId="77" fillId="0" borderId="0" xfId="192" applyFont="1" applyAlignment="1" applyProtection="1">
      <alignment vertical="center"/>
      <protection locked="0" hidden="1"/>
    </xf>
    <xf numFmtId="0" fontId="12" fillId="0" borderId="0" xfId="146"/>
    <xf numFmtId="0" fontId="78" fillId="0" borderId="0" xfId="0" applyFont="1" applyAlignment="1" applyProtection="1">
      <alignment vertical="center"/>
      <protection locked="0" hidden="1"/>
    </xf>
    <xf numFmtId="0" fontId="79" fillId="0" borderId="0" xfId="0" applyFont="1" applyAlignment="1" applyProtection="1">
      <alignment vertical="center"/>
      <protection locked="0" hidden="1"/>
    </xf>
    <xf numFmtId="0" fontId="77" fillId="0" borderId="12" xfId="192" applyFont="1" applyBorder="1" applyAlignment="1" applyProtection="1">
      <alignment vertical="center"/>
      <protection locked="0" hidden="1"/>
    </xf>
    <xf numFmtId="0" fontId="77" fillId="0" borderId="37" xfId="192" applyFont="1" applyBorder="1" applyAlignment="1" applyProtection="1">
      <alignment vertical="center"/>
      <protection locked="0" hidden="1"/>
    </xf>
    <xf numFmtId="0" fontId="80" fillId="0" borderId="13" xfId="192" applyFont="1" applyBorder="1" applyAlignment="1" applyProtection="1">
      <alignment vertical="center"/>
      <protection locked="0" hidden="1"/>
    </xf>
    <xf numFmtId="0" fontId="59" fillId="0" borderId="0" xfId="192" applyFont="1" applyAlignment="1" applyProtection="1">
      <alignment vertical="center"/>
      <protection locked="0" hidden="1"/>
    </xf>
    <xf numFmtId="0" fontId="59" fillId="0" borderId="13" xfId="192" applyFont="1" applyBorder="1" applyAlignment="1" applyProtection="1">
      <alignment vertical="center"/>
      <protection locked="0" hidden="1"/>
    </xf>
    <xf numFmtId="0" fontId="59" fillId="0" borderId="39" xfId="192" applyFont="1" applyBorder="1" applyAlignment="1" applyProtection="1">
      <alignment vertical="center"/>
      <protection locked="0" hidden="1"/>
    </xf>
    <xf numFmtId="0" fontId="59" fillId="0" borderId="4" xfId="192" applyFont="1" applyBorder="1" applyAlignment="1" applyProtection="1">
      <alignment horizontal="center" vertical="center"/>
      <protection locked="0" hidden="1"/>
    </xf>
    <xf numFmtId="193" fontId="8" fillId="0" borderId="0" xfId="0" applyNumberFormat="1" applyFont="1" applyAlignment="1">
      <alignment horizontal="left" vertical="center"/>
    </xf>
    <xf numFmtId="0" fontId="59" fillId="12" borderId="4" xfId="192" applyFont="1" applyFill="1" applyBorder="1" applyAlignment="1" applyProtection="1">
      <alignment vertical="center"/>
      <protection locked="0" hidden="1"/>
    </xf>
    <xf numFmtId="0" fontId="61" fillId="12" borderId="4" xfId="192" applyFont="1" applyFill="1" applyBorder="1" applyAlignment="1" applyProtection="1">
      <alignment horizontal="left" vertical="center"/>
      <protection locked="0" hidden="1"/>
    </xf>
    <xf numFmtId="0" fontId="12" fillId="12" borderId="9" xfId="146" applyFill="1" applyBorder="1"/>
    <xf numFmtId="206" fontId="59" fillId="12" borderId="4" xfId="192" applyNumberFormat="1" applyFont="1" applyFill="1" applyBorder="1" applyAlignment="1" applyProtection="1">
      <alignment horizontal="left" vertical="center"/>
      <protection locked="0"/>
    </xf>
    <xf numFmtId="208" fontId="59" fillId="12" borderId="4" xfId="192" applyNumberFormat="1" applyFont="1" applyFill="1" applyBorder="1" applyAlignment="1" applyProtection="1">
      <alignment horizontal="left" vertical="center"/>
      <protection locked="0"/>
    </xf>
    <xf numFmtId="208" fontId="61" fillId="12" borderId="4" xfId="192" applyNumberFormat="1" applyFont="1" applyFill="1" applyBorder="1" applyAlignment="1" applyProtection="1">
      <alignment horizontal="left" vertical="center"/>
      <protection locked="0"/>
    </xf>
    <xf numFmtId="0" fontId="12" fillId="0" borderId="7" xfId="146" applyBorder="1"/>
    <xf numFmtId="0" fontId="61" fillId="0" borderId="4" xfId="192" applyFont="1" applyBorder="1" applyAlignment="1" applyProtection="1">
      <alignment horizontal="center" vertical="center"/>
      <protection locked="0" hidden="1"/>
    </xf>
    <xf numFmtId="194" fontId="59" fillId="0" borderId="4" xfId="192" applyNumberFormat="1" applyFont="1" applyBorder="1" applyAlignment="1" applyProtection="1">
      <alignment horizontal="center" vertical="center"/>
      <protection locked="0" hidden="1"/>
    </xf>
    <xf numFmtId="194" fontId="12" fillId="0" borderId="7" xfId="146" applyNumberFormat="1" applyBorder="1"/>
    <xf numFmtId="0" fontId="12" fillId="12" borderId="7" xfId="146" applyFill="1" applyBorder="1"/>
    <xf numFmtId="0" fontId="61" fillId="0" borderId="0" xfId="192" applyFont="1" applyAlignment="1" applyProtection="1">
      <alignment horizontal="center" vertical="center"/>
      <protection locked="0" hidden="1"/>
    </xf>
    <xf numFmtId="14" fontId="61" fillId="0" borderId="0" xfId="192" applyNumberFormat="1" applyFont="1" applyAlignment="1" applyProtection="1">
      <alignment horizontal="center" vertical="center"/>
      <protection locked="0" hidden="1"/>
    </xf>
    <xf numFmtId="193" fontId="12" fillId="0" borderId="0" xfId="146" applyNumberFormat="1"/>
    <xf numFmtId="14" fontId="77" fillId="0" borderId="0" xfId="192" applyNumberFormat="1" applyFont="1" applyAlignment="1" applyProtection="1">
      <alignment vertical="center"/>
      <protection locked="0" hidden="1"/>
    </xf>
    <xf numFmtId="0" fontId="10" fillId="0" borderId="0" xfId="143" applyFont="1" applyAlignment="1">
      <alignment horizontal="center" vertical="center"/>
    </xf>
    <xf numFmtId="0" fontId="10" fillId="0" borderId="0" xfId="143" applyFont="1" applyAlignment="1">
      <alignment vertical="center"/>
    </xf>
    <xf numFmtId="193" fontId="10" fillId="0" borderId="0" xfId="143" applyNumberFormat="1" applyFont="1" applyAlignment="1">
      <alignment vertical="center"/>
    </xf>
    <xf numFmtId="193" fontId="10" fillId="0" borderId="0" xfId="143" applyNumberFormat="1" applyFont="1" applyAlignment="1">
      <alignment horizontal="center" vertical="center" wrapText="1"/>
    </xf>
    <xf numFmtId="208" fontId="10" fillId="0" borderId="0" xfId="143" applyNumberFormat="1" applyFont="1" applyAlignment="1">
      <alignment horizontal="center" vertical="center"/>
    </xf>
    <xf numFmtId="193" fontId="10" fillId="0" borderId="0" xfId="143" applyNumberFormat="1" applyFont="1" applyAlignment="1">
      <alignment horizontal="center" vertical="center"/>
    </xf>
    <xf numFmtId="193" fontId="10" fillId="0" borderId="0" xfId="143" applyNumberFormat="1" applyFont="1" applyAlignment="1">
      <alignment horizontal="left" vertical="center"/>
    </xf>
    <xf numFmtId="193" fontId="10" fillId="0" borderId="1" xfId="143" applyNumberFormat="1" applyFont="1" applyBorder="1" applyAlignment="1">
      <alignment horizontal="left" vertical="center"/>
    </xf>
    <xf numFmtId="193" fontId="10" fillId="0" borderId="2" xfId="143" applyNumberFormat="1" applyFont="1" applyBorder="1" applyAlignment="1">
      <alignment horizontal="center" vertical="center"/>
    </xf>
    <xf numFmtId="193" fontId="10" fillId="0" borderId="4" xfId="143" applyNumberFormat="1" applyFont="1" applyBorder="1" applyAlignment="1">
      <alignment horizontal="center" vertical="center"/>
    </xf>
    <xf numFmtId="0" fontId="10" fillId="0" borderId="4" xfId="143" applyFont="1" applyBorder="1" applyAlignment="1">
      <alignment horizontal="center" vertical="center"/>
    </xf>
    <xf numFmtId="0" fontId="14" fillId="0" borderId="4" xfId="143" applyFont="1" applyBorder="1" applyAlignment="1">
      <alignment horizontal="center" vertical="center" wrapText="1"/>
    </xf>
    <xf numFmtId="49" fontId="14" fillId="0" borderId="4" xfId="143" applyNumberFormat="1" applyFont="1" applyBorder="1" applyAlignment="1">
      <alignment horizontal="left" vertical="center" wrapText="1"/>
    </xf>
    <xf numFmtId="195" fontId="14" fillId="0" borderId="4" xfId="143" applyNumberFormat="1" applyFont="1" applyBorder="1" applyAlignment="1">
      <alignment horizontal="center" vertical="center" wrapText="1"/>
    </xf>
    <xf numFmtId="176" fontId="14" fillId="0" borderId="4" xfId="143" applyNumberFormat="1" applyFont="1" applyBorder="1" applyAlignment="1">
      <alignment horizontal="right" vertical="center" wrapText="1"/>
    </xf>
    <xf numFmtId="194" fontId="14" fillId="0" borderId="4" xfId="143" applyNumberFormat="1" applyFont="1" applyBorder="1" applyAlignment="1">
      <alignment horizontal="right" vertical="center" wrapText="1"/>
    </xf>
    <xf numFmtId="194" fontId="14" fillId="0" borderId="4" xfId="143" applyNumberFormat="1" applyFont="1" applyBorder="1" applyAlignment="1">
      <alignment horizontal="left" vertical="center" wrapText="1"/>
    </xf>
    <xf numFmtId="0" fontId="10" fillId="0" borderId="4" xfId="143" applyFont="1" applyBorder="1" applyAlignment="1">
      <alignment vertical="center"/>
    </xf>
    <xf numFmtId="193" fontId="10" fillId="0" borderId="4" xfId="143" applyNumberFormat="1" applyFont="1" applyBorder="1" applyAlignment="1">
      <alignment vertical="center"/>
    </xf>
    <xf numFmtId="193" fontId="10" fillId="0" borderId="4" xfId="249" applyNumberFormat="1" applyFont="1" applyBorder="1">
      <alignment vertical="center"/>
    </xf>
    <xf numFmtId="193" fontId="10" fillId="5" borderId="0" xfId="143" applyNumberFormat="1" applyFont="1" applyFill="1" applyAlignment="1">
      <alignment vertical="center"/>
    </xf>
    <xf numFmtId="0" fontId="6" fillId="0" borderId="0" xfId="0" applyFont="1" applyAlignment="1">
      <alignment vertical="center"/>
    </xf>
    <xf numFmtId="0" fontId="42" fillId="0" borderId="0" xfId="0" applyFont="1" applyAlignment="1">
      <alignment vertical="center"/>
    </xf>
    <xf numFmtId="0" fontId="49" fillId="0" borderId="0" xfId="0" applyFont="1" applyAlignment="1">
      <alignment horizontal="center" vertical="center"/>
    </xf>
    <xf numFmtId="0" fontId="49" fillId="0" borderId="0" xfId="0" applyFont="1" applyAlignment="1">
      <alignment vertical="center"/>
    </xf>
    <xf numFmtId="0" fontId="7" fillId="0" borderId="0" xfId="0" applyFont="1" applyAlignment="1" applyProtection="1">
      <alignment horizontal="center" vertical="center"/>
      <protection locked="0" hidden="1"/>
    </xf>
    <xf numFmtId="49" fontId="10" fillId="0" borderId="4" xfId="0" applyNumberFormat="1" applyFont="1" applyBorder="1" applyAlignment="1">
      <alignment horizontal="center" vertical="center"/>
    </xf>
    <xf numFmtId="176" fontId="10" fillId="0" borderId="8" xfId="0" applyNumberFormat="1" applyFont="1" applyBorder="1" applyAlignment="1">
      <alignment horizontal="center" vertical="center" shrinkToFit="1"/>
    </xf>
    <xf numFmtId="176" fontId="6" fillId="0" borderId="7" xfId="0" applyNumberFormat="1" applyFont="1" applyBorder="1" applyAlignment="1">
      <alignment horizontal="center" vertical="center" shrinkToFit="1"/>
    </xf>
    <xf numFmtId="0" fontId="0" fillId="0" borderId="5" xfId="0" applyBorder="1" applyAlignment="1">
      <alignment horizontal="center"/>
    </xf>
    <xf numFmtId="176" fontId="10" fillId="0" borderId="4" xfId="0" applyNumberFormat="1" applyFont="1" applyBorder="1" applyAlignment="1">
      <alignment horizontal="center" vertical="center" shrinkToFit="1"/>
    </xf>
    <xf numFmtId="0" fontId="6" fillId="0" borderId="4" xfId="0" applyFont="1" applyBorder="1" applyAlignment="1">
      <alignment horizontal="center" vertical="center"/>
    </xf>
    <xf numFmtId="0" fontId="6" fillId="0" borderId="4" xfId="0" applyFont="1" applyBorder="1" applyAlignment="1">
      <alignment vertical="center"/>
    </xf>
    <xf numFmtId="0" fontId="8" fillId="0" borderId="4" xfId="0" applyFont="1" applyBorder="1" applyAlignment="1">
      <alignment vertical="center" wrapText="1"/>
    </xf>
    <xf numFmtId="0" fontId="8" fillId="0" borderId="4" xfId="0" applyFont="1" applyBorder="1" applyAlignment="1">
      <alignment horizontal="left" vertical="center" wrapText="1"/>
    </xf>
    <xf numFmtId="0" fontId="6" fillId="0" borderId="0" xfId="0" applyFont="1" applyAlignment="1">
      <alignment horizontal="left" vertical="center"/>
    </xf>
    <xf numFmtId="0" fontId="6" fillId="0" borderId="0" xfId="0" applyFont="1"/>
    <xf numFmtId="0" fontId="8" fillId="0" borderId="0" xfId="0" applyFont="1" applyAlignment="1">
      <alignment vertical="center"/>
    </xf>
    <xf numFmtId="0" fontId="8" fillId="0" borderId="4" xfId="171" applyFont="1" applyBorder="1" applyAlignment="1">
      <alignment vertical="center" wrapText="1"/>
    </xf>
    <xf numFmtId="0" fontId="8" fillId="0" borderId="4" xfId="171" applyFont="1" applyBorder="1" applyAlignment="1">
      <alignment vertical="center"/>
    </xf>
    <xf numFmtId="193" fontId="8" fillId="0" borderId="4" xfId="0" applyNumberFormat="1" applyFont="1" applyBorder="1" applyAlignment="1">
      <alignment vertical="center" wrapText="1"/>
    </xf>
    <xf numFmtId="0" fontId="8" fillId="0" borderId="4" xfId="0" applyFont="1" applyBorder="1" applyAlignment="1">
      <alignment horizontal="left" vertical="center"/>
    </xf>
    <xf numFmtId="193" fontId="8" fillId="0" borderId="4" xfId="0" applyNumberFormat="1" applyFont="1" applyBorder="1" applyAlignment="1">
      <alignment horizontal="right" vertical="center"/>
    </xf>
    <xf numFmtId="0" fontId="8" fillId="0" borderId="4" xfId="0" applyFont="1" applyBorder="1" applyAlignment="1">
      <alignment vertical="center"/>
    </xf>
    <xf numFmtId="0" fontId="6" fillId="0" borderId="0" xfId="0" applyFont="1" applyAlignment="1">
      <alignment horizontal="center" vertical="center"/>
    </xf>
    <xf numFmtId="0" fontId="42" fillId="0" borderId="0" xfId="0" applyFont="1" applyAlignment="1">
      <alignment horizontal="center" vertical="center"/>
    </xf>
    <xf numFmtId="0" fontId="6" fillId="13" borderId="0" xfId="0" applyFont="1" applyFill="1" applyAlignment="1">
      <alignment vertical="center"/>
    </xf>
    <xf numFmtId="0" fontId="63" fillId="8" borderId="0" xfId="0" applyFont="1" applyFill="1" quotePrefix="1"/>
    <xf numFmtId="0" fontId="6" fillId="3" borderId="4" xfId="173" applyFont="1" applyFill="1" applyBorder="1" applyAlignment="1" quotePrefix="1">
      <alignment horizontal="center" vertical="center" wrapText="1"/>
    </xf>
    <xf numFmtId="0" fontId="1" fillId="0" borderId="0" xfId="6" applyAlignment="1" applyProtection="1" quotePrefix="1">
      <alignment vertical="center"/>
      <protection locked="0"/>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15" xfId="49"/>
    <cellStyle name="百分比 2" xfId="50"/>
    <cellStyle name="常规 10" xfId="51"/>
    <cellStyle name="常规 100" xfId="52"/>
    <cellStyle name="常规 101" xfId="53"/>
    <cellStyle name="常规 101 2" xfId="54"/>
    <cellStyle name="常规 102" xfId="55"/>
    <cellStyle name="常规 103" xfId="56"/>
    <cellStyle name="常规 104" xfId="57"/>
    <cellStyle name="常规 105" xfId="58"/>
    <cellStyle name="常规 106" xfId="59"/>
    <cellStyle name="常规 107" xfId="60"/>
    <cellStyle name="常规 108" xfId="61"/>
    <cellStyle name="常规 109" xfId="62"/>
    <cellStyle name="常规 11" xfId="63"/>
    <cellStyle name="常规 110" xfId="64"/>
    <cellStyle name="常规 111" xfId="65"/>
    <cellStyle name="常规 112" xfId="66"/>
    <cellStyle name="常规 113" xfId="67"/>
    <cellStyle name="常规 114" xfId="68"/>
    <cellStyle name="常规 115" xfId="69"/>
    <cellStyle name="常规 116" xfId="70"/>
    <cellStyle name="常规 117" xfId="71"/>
    <cellStyle name="常规 118" xfId="72"/>
    <cellStyle name="常规 119" xfId="73"/>
    <cellStyle name="常规 12" xfId="74"/>
    <cellStyle name="常规 120" xfId="75"/>
    <cellStyle name="常规 121" xfId="76"/>
    <cellStyle name="常规 122" xfId="77"/>
    <cellStyle name="常规 123" xfId="78"/>
    <cellStyle name="常规 124" xfId="79"/>
    <cellStyle name="常规 125" xfId="80"/>
    <cellStyle name="常规 126" xfId="81"/>
    <cellStyle name="常规 127" xfId="82"/>
    <cellStyle name="常规 128" xfId="83"/>
    <cellStyle name="常规 129" xfId="84"/>
    <cellStyle name="常规 13" xfId="85"/>
    <cellStyle name="常规 130" xfId="86"/>
    <cellStyle name="常规 131" xfId="87"/>
    <cellStyle name="常规 132" xfId="88"/>
    <cellStyle name="常规 133" xfId="89"/>
    <cellStyle name="常规 134" xfId="90"/>
    <cellStyle name="常规 135" xfId="91"/>
    <cellStyle name="常规 136" xfId="92"/>
    <cellStyle name="常规 137" xfId="93"/>
    <cellStyle name="常规 138" xfId="94"/>
    <cellStyle name="常规 139" xfId="95"/>
    <cellStyle name="常规 14" xfId="96"/>
    <cellStyle name="常规 140" xfId="97"/>
    <cellStyle name="常规 141" xfId="98"/>
    <cellStyle name="常规 142" xfId="99"/>
    <cellStyle name="常规 143" xfId="100"/>
    <cellStyle name="常规 144" xfId="101"/>
    <cellStyle name="常规 145" xfId="102"/>
    <cellStyle name="常规 146" xfId="103"/>
    <cellStyle name="常规 147" xfId="104"/>
    <cellStyle name="常规 148" xfId="105"/>
    <cellStyle name="常规 148 2" xfId="106"/>
    <cellStyle name="常规 149" xfId="107"/>
    <cellStyle name="常规 15" xfId="108"/>
    <cellStyle name="常规 150" xfId="109"/>
    <cellStyle name="常规 151" xfId="110"/>
    <cellStyle name="常规 152" xfId="111"/>
    <cellStyle name="常规 153" xfId="112"/>
    <cellStyle name="常规 154" xfId="113"/>
    <cellStyle name="常规 155" xfId="114"/>
    <cellStyle name="常规 156" xfId="115"/>
    <cellStyle name="常规 157" xfId="116"/>
    <cellStyle name="常规 158" xfId="117"/>
    <cellStyle name="常规 159" xfId="118"/>
    <cellStyle name="常规 16" xfId="119"/>
    <cellStyle name="常规 160" xfId="120"/>
    <cellStyle name="常规 161" xfId="121"/>
    <cellStyle name="常规 162" xfId="122"/>
    <cellStyle name="常规 163" xfId="123"/>
    <cellStyle name="常规 164" xfId="124"/>
    <cellStyle name="常规 165" xfId="125"/>
    <cellStyle name="常规 166" xfId="126"/>
    <cellStyle name="常规 167" xfId="127"/>
    <cellStyle name="常规 168" xfId="128"/>
    <cellStyle name="常规 169" xfId="129"/>
    <cellStyle name="常规 17" xfId="130"/>
    <cellStyle name="常规 170" xfId="131"/>
    <cellStyle name="常规 171" xfId="132"/>
    <cellStyle name="常规 172" xfId="133"/>
    <cellStyle name="常规 173" xfId="134"/>
    <cellStyle name="常规 174" xfId="135"/>
    <cellStyle name="常规 175" xfId="136"/>
    <cellStyle name="常规 176" xfId="137"/>
    <cellStyle name="常规 177" xfId="138"/>
    <cellStyle name="常规 178" xfId="139"/>
    <cellStyle name="常规 179" xfId="140"/>
    <cellStyle name="常规 18" xfId="141"/>
    <cellStyle name="常规 180" xfId="142"/>
    <cellStyle name="常规 181" xfId="143"/>
    <cellStyle name="常规 182" xfId="144"/>
    <cellStyle name="常规 183" xfId="145"/>
    <cellStyle name="常规 184" xfId="146"/>
    <cellStyle name="常规 185" xfId="147"/>
    <cellStyle name="常规 186" xfId="148"/>
    <cellStyle name="常规 187" xfId="149"/>
    <cellStyle name="常规 188" xfId="150"/>
    <cellStyle name="常规 189" xfId="151"/>
    <cellStyle name="常规 19" xfId="152"/>
    <cellStyle name="常规 190" xfId="153"/>
    <cellStyle name="常规 191" xfId="154"/>
    <cellStyle name="常规 192" xfId="155"/>
    <cellStyle name="常规 193" xfId="156"/>
    <cellStyle name="常规 194" xfId="157"/>
    <cellStyle name="常规 195" xfId="158"/>
    <cellStyle name="常规 196" xfId="159"/>
    <cellStyle name="常规 197" xfId="160"/>
    <cellStyle name="常规 198" xfId="161"/>
    <cellStyle name="常规 199" xfId="162"/>
    <cellStyle name="常规 2" xfId="163"/>
    <cellStyle name="常规 2 3 2 2" xfId="164"/>
    <cellStyle name="常规 20" xfId="165"/>
    <cellStyle name="常规 200" xfId="166"/>
    <cellStyle name="常规 201" xfId="167"/>
    <cellStyle name="常规 202" xfId="168"/>
    <cellStyle name="常规 203" xfId="169"/>
    <cellStyle name="常规 204" xfId="170"/>
    <cellStyle name="常规 205" xfId="171"/>
    <cellStyle name="常规 206" xfId="172"/>
    <cellStyle name="常规 207" xfId="173"/>
    <cellStyle name="常规 208" xfId="174"/>
    <cellStyle name="常规 209" xfId="175"/>
    <cellStyle name="常规 21" xfId="176"/>
    <cellStyle name="常规 210" xfId="177"/>
    <cellStyle name="常规 211" xfId="178"/>
    <cellStyle name="常规 212" xfId="179"/>
    <cellStyle name="常规 213" xfId="180"/>
    <cellStyle name="常规 214" xfId="181"/>
    <cellStyle name="常规 215" xfId="182"/>
    <cellStyle name="常规 216" xfId="183"/>
    <cellStyle name="常规 217" xfId="184"/>
    <cellStyle name="常规 218" xfId="185"/>
    <cellStyle name="常规 219" xfId="186"/>
    <cellStyle name="常规 22" xfId="187"/>
    <cellStyle name="常规 220" xfId="188"/>
    <cellStyle name="常规 221" xfId="189"/>
    <cellStyle name="常规 222" xfId="190"/>
    <cellStyle name="常规 23" xfId="191"/>
    <cellStyle name="常规 24" xfId="192"/>
    <cellStyle name="常规 25" xfId="193"/>
    <cellStyle name="常规 26" xfId="194"/>
    <cellStyle name="常规 27" xfId="195"/>
    <cellStyle name="常规 28" xfId="196"/>
    <cellStyle name="常规 29" xfId="197"/>
    <cellStyle name="常规 294" xfId="198"/>
    <cellStyle name="常规 3" xfId="199"/>
    <cellStyle name="常规 30" xfId="200"/>
    <cellStyle name="常规 31" xfId="201"/>
    <cellStyle name="常规 32" xfId="202"/>
    <cellStyle name="常规 33" xfId="203"/>
    <cellStyle name="常规 34" xfId="204"/>
    <cellStyle name="常规 35" xfId="205"/>
    <cellStyle name="常规 36" xfId="206"/>
    <cellStyle name="常规 37" xfId="207"/>
    <cellStyle name="常规 38" xfId="208"/>
    <cellStyle name="常规 39" xfId="209"/>
    <cellStyle name="常规 4" xfId="210"/>
    <cellStyle name="常规 40" xfId="211"/>
    <cellStyle name="常规 41" xfId="212"/>
    <cellStyle name="常规 42" xfId="213"/>
    <cellStyle name="常规 43" xfId="214"/>
    <cellStyle name="常规 44" xfId="215"/>
    <cellStyle name="常规 45" xfId="216"/>
    <cellStyle name="常规 46" xfId="217"/>
    <cellStyle name="常规 47" xfId="218"/>
    <cellStyle name="常规 48" xfId="219"/>
    <cellStyle name="常规 49" xfId="220"/>
    <cellStyle name="常规 5" xfId="221"/>
    <cellStyle name="常规 50" xfId="222"/>
    <cellStyle name="常规 51" xfId="223"/>
    <cellStyle name="常规 52" xfId="224"/>
    <cellStyle name="常规 53" xfId="225"/>
    <cellStyle name="常规 54" xfId="226"/>
    <cellStyle name="常规 55" xfId="227"/>
    <cellStyle name="常规 56" xfId="228"/>
    <cellStyle name="常规 57" xfId="229"/>
    <cellStyle name="常规 58" xfId="230"/>
    <cellStyle name="常规 59" xfId="231"/>
    <cellStyle name="常规 6" xfId="232"/>
    <cellStyle name="常规 60" xfId="233"/>
    <cellStyle name="常规 61" xfId="234"/>
    <cellStyle name="常规 62" xfId="235"/>
    <cellStyle name="常规 63" xfId="236"/>
    <cellStyle name="常规 64" xfId="237"/>
    <cellStyle name="常规 65" xfId="238"/>
    <cellStyle name="常规 66" xfId="239"/>
    <cellStyle name="常规 67" xfId="240"/>
    <cellStyle name="常规 68" xfId="241"/>
    <cellStyle name="常规 69" xfId="242"/>
    <cellStyle name="常规 7" xfId="243"/>
    <cellStyle name="常规 70" xfId="244"/>
    <cellStyle name="常规 71" xfId="245"/>
    <cellStyle name="常规 72" xfId="246"/>
    <cellStyle name="常规 73" xfId="247"/>
    <cellStyle name="常规 74" xfId="248"/>
    <cellStyle name="常规 75" xfId="249"/>
    <cellStyle name="常规 76" xfId="250"/>
    <cellStyle name="常规 77" xfId="251"/>
    <cellStyle name="常规 78" xfId="252"/>
    <cellStyle name="常规 79" xfId="253"/>
    <cellStyle name="常规 8" xfId="254"/>
    <cellStyle name="常规 80" xfId="255"/>
    <cellStyle name="常规 81" xfId="256"/>
    <cellStyle name="常规 82" xfId="257"/>
    <cellStyle name="常规 83" xfId="258"/>
    <cellStyle name="常规 84" xfId="259"/>
    <cellStyle name="常规 85" xfId="260"/>
    <cellStyle name="常规 86" xfId="261"/>
    <cellStyle name="常规 87" xfId="262"/>
    <cellStyle name="常规 88" xfId="263"/>
    <cellStyle name="常规 89" xfId="264"/>
    <cellStyle name="常规 9" xfId="265"/>
    <cellStyle name="常规 90" xfId="266"/>
    <cellStyle name="常规 91" xfId="267"/>
    <cellStyle name="常规 92" xfId="268"/>
    <cellStyle name="常规 93" xfId="269"/>
    <cellStyle name="常规 94" xfId="270"/>
    <cellStyle name="常规 95" xfId="271"/>
    <cellStyle name="常规 96" xfId="272"/>
    <cellStyle name="常规 97" xfId="273"/>
    <cellStyle name="常规 98" xfId="274"/>
    <cellStyle name="常规 99" xfId="275"/>
    <cellStyle name="千位分隔 12 2 2" xfId="276"/>
    <cellStyle name="千位分隔 2" xfId="27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8" Type="http://schemas.openxmlformats.org/officeDocument/2006/relationships/sharedStrings" Target="sharedStrings.xml"/><Relationship Id="rId117" Type="http://schemas.openxmlformats.org/officeDocument/2006/relationships/styles" Target="styles.xml"/><Relationship Id="rId116" Type="http://schemas.openxmlformats.org/officeDocument/2006/relationships/theme" Target="theme/theme1.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13</xdr:col>
      <xdr:colOff>15240</xdr:colOff>
      <xdr:row>39</xdr:row>
      <xdr:rowOff>83820</xdr:rowOff>
    </xdr:to>
    <xdr:sp>
      <xdr:nvSpPr>
        <xdr:cNvPr id="1027" name="202" hidden="1"/>
        <xdr:cNvSpPr>
          <a:spLocks noSelect="1" noChangeArrowheads="1"/>
        </xdr:cNvSpPr>
      </xdr:nvSpPr>
      <xdr:spPr>
        <a:xfrm>
          <a:off x="0" y="0"/>
          <a:ext cx="7641590" cy="760857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13</xdr:col>
      <xdr:colOff>15240</xdr:colOff>
      <xdr:row>39</xdr:row>
      <xdr:rowOff>83820</xdr:rowOff>
    </xdr:to>
    <xdr:sp>
      <xdr:nvSpPr>
        <xdr:cNvPr id="2" name="202" hidden="1"/>
        <xdr:cNvSpPr>
          <a:spLocks noSelect="1" noChangeArrowheads="1"/>
        </xdr:cNvSpPr>
      </xdr:nvSpPr>
      <xdr:spPr>
        <a:xfrm>
          <a:off x="0" y="0"/>
          <a:ext cx="7641590" cy="7608570"/>
        </a:xfrm>
        <a:prstGeom prst="rect">
          <a:avLst/>
        </a:prstGeom>
        <a:solidFill>
          <a:srgbClr val="FFFFFF"/>
        </a:solidFill>
        <a:ln w="9525">
          <a:solidFill>
            <a:srgbClr val="000000"/>
          </a:solidFill>
          <a:miter lim="800000"/>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38</xdr:col>
      <xdr:colOff>563880</xdr:colOff>
      <xdr:row>35</xdr:row>
      <xdr:rowOff>160020</xdr:rowOff>
    </xdr:to>
    <xdr:sp>
      <xdr:nvSpPr>
        <xdr:cNvPr id="2050" name="202" hidden="1"/>
        <xdr:cNvSpPr>
          <a:spLocks noSelect="1" noChangeArrowheads="1"/>
        </xdr:cNvSpPr>
      </xdr:nvSpPr>
      <xdr:spPr>
        <a:xfrm>
          <a:off x="0" y="0"/>
          <a:ext cx="7599680" cy="765302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38</xdr:col>
      <xdr:colOff>563880</xdr:colOff>
      <xdr:row>35</xdr:row>
      <xdr:rowOff>160020</xdr:rowOff>
    </xdr:to>
    <xdr:sp>
      <xdr:nvSpPr>
        <xdr:cNvPr id="2" name="202" hidden="1"/>
        <xdr:cNvSpPr>
          <a:spLocks noSelect="1" noChangeArrowheads="1"/>
        </xdr:cNvSpPr>
      </xdr:nvSpPr>
      <xdr:spPr>
        <a:xfrm>
          <a:off x="0" y="0"/>
          <a:ext cx="7599680" cy="7653020"/>
        </a:xfrm>
        <a:prstGeom prst="rect">
          <a:avLst/>
        </a:prstGeom>
        <a:solidFill>
          <a:srgbClr val="FFFFFF"/>
        </a:solidFill>
        <a:ln w="9525">
          <a:solidFill>
            <a:srgbClr val="000000"/>
          </a:solidFill>
          <a:miter lim="800000"/>
        </a:ln>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12</xdr:col>
      <xdr:colOff>213360</xdr:colOff>
      <xdr:row>41</xdr:row>
      <xdr:rowOff>99060</xdr:rowOff>
    </xdr:to>
    <xdr:sp>
      <xdr:nvSpPr>
        <xdr:cNvPr id="3074" name="202" hidden="1"/>
        <xdr:cNvSpPr>
          <a:spLocks noSelect="1" noChangeArrowheads="1"/>
        </xdr:cNvSpPr>
      </xdr:nvSpPr>
      <xdr:spPr>
        <a:xfrm>
          <a:off x="0" y="0"/>
          <a:ext cx="7592060" cy="7700010"/>
        </a:xfrm>
        <a:prstGeom prst="rect">
          <a:avLst/>
        </a:prstGeom>
        <a:solidFill>
          <a:srgbClr val="FFFFFF"/>
        </a:solidFill>
        <a:ln w="9525">
          <a:solidFill>
            <a:srgbClr val="000000"/>
          </a:solidFill>
          <a:miter lim="800000"/>
        </a:ln>
      </xdr:spPr>
    </xdr:sp>
    <xdr:clientData/>
  </xdr:twoCellAnchor>
  <xdr:twoCellAnchor>
    <xdr:from>
      <xdr:col>0</xdr:col>
      <xdr:colOff>0</xdr:colOff>
      <xdr:row>0</xdr:row>
      <xdr:rowOff>0</xdr:rowOff>
    </xdr:from>
    <xdr:to>
      <xdr:col>12</xdr:col>
      <xdr:colOff>213360</xdr:colOff>
      <xdr:row>41</xdr:row>
      <xdr:rowOff>99060</xdr:rowOff>
    </xdr:to>
    <xdr:sp>
      <xdr:nvSpPr>
        <xdr:cNvPr id="2" name="202" hidden="1"/>
        <xdr:cNvSpPr>
          <a:spLocks noSelect="1" noChangeArrowheads="1"/>
        </xdr:cNvSpPr>
      </xdr:nvSpPr>
      <xdr:spPr>
        <a:xfrm>
          <a:off x="0" y="0"/>
          <a:ext cx="7592060" cy="7700010"/>
        </a:xfrm>
        <a:prstGeom prst="rect">
          <a:avLst/>
        </a:prstGeom>
        <a:solidFill>
          <a:srgbClr val="FFFFFF"/>
        </a:solidFill>
        <a:ln w="9525">
          <a:solidFill>
            <a:srgbClr val="000000"/>
          </a:solid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solidFill>
          <a:schemeClr val="phClr"/>
        </a:soli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comments" Target="../comments3.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S206"/>
  <sheetViews>
    <sheetView showZeros="0" workbookViewId="0">
      <selection activeCell="C8" sqref="C8"/>
    </sheetView>
  </sheetViews>
  <sheetFormatPr defaultColWidth="11.1666666666667" defaultRowHeight="13.5"/>
  <cols>
    <col min="1" max="1" width="12.1666666666667" style="909" customWidth="1"/>
    <col min="2" max="2" width="32" style="910" customWidth="1"/>
    <col min="3" max="10" width="14.0833333333333" style="910" customWidth="1"/>
    <col min="11" max="11" width="9.16666666666667" style="910" customWidth="1"/>
    <col min="12" max="12" width="16.6666666666667" style="910" customWidth="1"/>
    <col min="13" max="16384" width="11.1666666666667" style="910"/>
  </cols>
  <sheetData>
    <row r="1" s="40" customFormat="1" ht="15.75" customHeight="1" spans="1:1">
      <c r="A1" s="911" t="s">
        <v>0</v>
      </c>
    </row>
    <row r="2" s="38" customFormat="1" ht="30" customHeight="1" spans="1:1">
      <c r="A2" s="42" t="s">
        <v>1</v>
      </c>
    </row>
    <row r="3" s="40" customFormat="1" ht="15.75" customHeight="1" spans="1:1">
      <c r="A3" s="39" t="str">
        <f>"评估基准日："&amp;TEXT(基本信息输入表!M7,"yyyy年mm月dd日")</f>
        <v>评估基准日：2024年04月30日</v>
      </c>
    </row>
    <row r="4" s="40" customFormat="1" ht="16.5" customHeight="1" spans="1:10">
      <c r="A4" s="39"/>
      <c r="B4" s="39"/>
      <c r="C4" s="39"/>
      <c r="D4" s="39"/>
      <c r="E4" s="39"/>
      <c r="F4" s="39"/>
      <c r="G4" s="39"/>
      <c r="H4" s="39"/>
      <c r="I4" s="39"/>
      <c r="J4" s="90" t="s">
        <v>2</v>
      </c>
    </row>
    <row r="5" s="40" customFormat="1" ht="16.5" customHeight="1" spans="1:10">
      <c r="A5" s="492" t="str">
        <f>基本信息输入表!K6&amp;"："&amp;基本信息输入表!M6</f>
        <v>产权持有单位：昆明中石油昆仑车用天然气有限公司</v>
      </c>
      <c r="J5" s="43" t="s">
        <v>3</v>
      </c>
    </row>
    <row r="6" s="39" customFormat="1" ht="16.5" customHeight="1" spans="1:10">
      <c r="A6" s="912" t="s">
        <v>4</v>
      </c>
      <c r="B6" s="45" t="s">
        <v>5</v>
      </c>
      <c r="C6" s="913" t="s">
        <v>6</v>
      </c>
      <c r="D6" s="914"/>
      <c r="E6" s="913" t="s">
        <v>7</v>
      </c>
      <c r="F6" s="914"/>
      <c r="G6" s="913" t="s">
        <v>8</v>
      </c>
      <c r="H6" s="914"/>
      <c r="I6" s="913" t="s">
        <v>9</v>
      </c>
      <c r="J6" s="914"/>
    </row>
    <row r="7" s="39" customFormat="1" ht="16.5" customHeight="1" spans="1:10">
      <c r="A7" s="915"/>
      <c r="B7" s="707"/>
      <c r="C7" s="916" t="s">
        <v>10</v>
      </c>
      <c r="D7" s="916" t="s">
        <v>11</v>
      </c>
      <c r="E7" s="916" t="s">
        <v>10</v>
      </c>
      <c r="F7" s="916" t="s">
        <v>11</v>
      </c>
      <c r="G7" s="916" t="s">
        <v>10</v>
      </c>
      <c r="H7" s="916" t="s">
        <v>11</v>
      </c>
      <c r="I7" s="916" t="s">
        <v>10</v>
      </c>
      <c r="J7" s="916" t="s">
        <v>11</v>
      </c>
    </row>
    <row r="8" s="907" customFormat="1" ht="16.5" customHeight="1" spans="1:10">
      <c r="A8" s="917">
        <v>1</v>
      </c>
      <c r="B8" s="918" t="s">
        <v>12</v>
      </c>
      <c r="C8" s="46"/>
      <c r="D8" s="46">
        <f>'3-4应收票据'!F25</f>
        <v>0</v>
      </c>
      <c r="E8" s="46"/>
      <c r="F8" s="46"/>
      <c r="G8" s="46"/>
      <c r="H8" s="46"/>
      <c r="I8" s="46"/>
      <c r="J8" s="46">
        <f>'3-4应收票据'!H25</f>
        <v>0</v>
      </c>
    </row>
    <row r="9" s="907" customFormat="1" ht="16.5" customHeight="1" spans="1:10">
      <c r="A9" s="917">
        <v>2</v>
      </c>
      <c r="B9" s="919" t="s">
        <v>13</v>
      </c>
      <c r="C9" s="46"/>
      <c r="D9" s="46">
        <f>'3-4应收票据'!F26</f>
        <v>0</v>
      </c>
      <c r="E9" s="46"/>
      <c r="F9" s="46"/>
      <c r="G9" s="46"/>
      <c r="H9" s="46"/>
      <c r="I9" s="46"/>
      <c r="J9" s="46">
        <f>'3-4应收票据'!H26</f>
        <v>0</v>
      </c>
    </row>
    <row r="10" s="907" customFormat="1" ht="16.5" customHeight="1" spans="1:14">
      <c r="A10" s="917">
        <v>3</v>
      </c>
      <c r="B10" s="919" t="s">
        <v>14</v>
      </c>
      <c r="C10" s="46"/>
      <c r="D10" s="46">
        <f>'3-4应收票据'!F27</f>
        <v>0</v>
      </c>
      <c r="E10" s="46"/>
      <c r="F10" s="46"/>
      <c r="G10" s="46"/>
      <c r="H10" s="46"/>
      <c r="I10" s="46"/>
      <c r="J10" s="46">
        <f>'3-4应收票据'!H27</f>
        <v>0</v>
      </c>
      <c r="N10" s="921"/>
    </row>
    <row r="11" s="907" customFormat="1" ht="16.5" customHeight="1" spans="1:19">
      <c r="A11" s="917">
        <v>4</v>
      </c>
      <c r="B11" s="46" t="s">
        <v>15</v>
      </c>
      <c r="C11" s="46"/>
      <c r="D11" s="46">
        <f>'3-4应收票据'!F28</f>
        <v>0</v>
      </c>
      <c r="E11" s="46"/>
      <c r="F11" s="46"/>
      <c r="G11" s="46"/>
      <c r="H11" s="46"/>
      <c r="I11" s="46"/>
      <c r="J11" s="46">
        <f>'3-4应收票据'!H28</f>
        <v>0</v>
      </c>
      <c r="R11" s="923"/>
      <c r="S11" s="923"/>
    </row>
    <row r="12" s="907" customFormat="1" ht="16.5" customHeight="1" spans="1:19">
      <c r="A12" s="917">
        <v>5</v>
      </c>
      <c r="B12" s="46"/>
      <c r="C12" s="46"/>
      <c r="D12" s="46"/>
      <c r="E12" s="46"/>
      <c r="F12" s="46"/>
      <c r="G12" s="46"/>
      <c r="H12" s="46"/>
      <c r="I12" s="46"/>
      <c r="J12" s="46"/>
      <c r="R12" s="923"/>
      <c r="S12" s="923"/>
    </row>
    <row r="13" s="907" customFormat="1" ht="16.5" customHeight="1" spans="1:19">
      <c r="A13" s="917">
        <v>6</v>
      </c>
      <c r="B13" s="918" t="s">
        <v>16</v>
      </c>
      <c r="C13" s="46"/>
      <c r="D13" s="46"/>
      <c r="E13" s="46"/>
      <c r="F13" s="46"/>
      <c r="G13" s="46"/>
      <c r="H13" s="46"/>
      <c r="I13" s="46"/>
      <c r="J13" s="46"/>
      <c r="R13" s="922"/>
      <c r="S13" s="922"/>
    </row>
    <row r="14" s="907" customFormat="1" ht="16.5" customHeight="1" spans="1:19">
      <c r="A14" s="917">
        <v>7</v>
      </c>
      <c r="B14" s="919" t="s">
        <v>17</v>
      </c>
      <c r="C14" s="46"/>
      <c r="D14" s="468">
        <f>'3-5应收账款'!H25</f>
        <v>0</v>
      </c>
      <c r="E14" s="468"/>
      <c r="F14" s="468">
        <f>'3-5应收账款'!sheet24_4</f>
        <v>0</v>
      </c>
      <c r="G14" s="46"/>
      <c r="H14" s="46"/>
      <c r="I14" s="46"/>
      <c r="J14" s="46">
        <f>'3-5应收账款'!J25</f>
        <v>0</v>
      </c>
      <c r="R14" s="922"/>
      <c r="S14" s="922"/>
    </row>
    <row r="15" s="907" customFormat="1" ht="16.5" customHeight="1" spans="1:10">
      <c r="A15" s="917">
        <v>8</v>
      </c>
      <c r="B15" s="919" t="s">
        <v>18</v>
      </c>
      <c r="C15" s="46"/>
      <c r="D15" s="468">
        <f>'3-5应收账款'!H26</f>
        <v>0</v>
      </c>
      <c r="E15" s="468"/>
      <c r="F15" s="468"/>
      <c r="G15" s="46"/>
      <c r="H15" s="46"/>
      <c r="I15" s="46"/>
      <c r="J15" s="46">
        <f>'3-5应收账款'!J26</f>
        <v>0</v>
      </c>
    </row>
    <row r="16" s="907" customFormat="1" ht="16.5" customHeight="1" spans="1:10">
      <c r="A16" s="917">
        <v>9</v>
      </c>
      <c r="B16" s="919" t="s">
        <v>19</v>
      </c>
      <c r="C16" s="46"/>
      <c r="D16" s="468">
        <f>'3-5应收账款'!H27</f>
        <v>0</v>
      </c>
      <c r="E16" s="468"/>
      <c r="F16" s="468">
        <f>'3-5应收账款'!sheet24_8</f>
        <v>0</v>
      </c>
      <c r="G16" s="46"/>
      <c r="H16" s="46"/>
      <c r="I16" s="46"/>
      <c r="J16" s="46">
        <f>'3-5应收账款'!J27</f>
        <v>0</v>
      </c>
    </row>
    <row r="17" s="907" customFormat="1" ht="16.5" customHeight="1" spans="1:10">
      <c r="A17" s="917">
        <v>10</v>
      </c>
      <c r="B17" s="46" t="s">
        <v>20</v>
      </c>
      <c r="C17" s="46"/>
      <c r="D17" s="468">
        <f>'3-5应收账款'!H28</f>
        <v>0</v>
      </c>
      <c r="E17" s="468"/>
      <c r="F17" s="468">
        <f>F14-F16</f>
        <v>0</v>
      </c>
      <c r="G17" s="46"/>
      <c r="H17" s="46"/>
      <c r="I17" s="46"/>
      <c r="J17" s="46">
        <f>'3-5应收账款'!J28</f>
        <v>0</v>
      </c>
    </row>
    <row r="18" s="907" customFormat="1" ht="16.5" customHeight="1" spans="1:10">
      <c r="A18" s="917">
        <v>11</v>
      </c>
      <c r="B18" s="46"/>
      <c r="C18" s="46"/>
      <c r="D18" s="46"/>
      <c r="E18" s="46"/>
      <c r="F18" s="46"/>
      <c r="G18" s="46"/>
      <c r="H18" s="46"/>
      <c r="I18" s="46"/>
      <c r="J18" s="46"/>
    </row>
    <row r="19" s="907" customFormat="1" ht="16.5" customHeight="1" spans="1:10">
      <c r="A19" s="917">
        <v>12</v>
      </c>
      <c r="B19" s="46" t="s">
        <v>21</v>
      </c>
      <c r="C19" s="46"/>
      <c r="D19" s="46"/>
      <c r="E19" s="46"/>
      <c r="F19" s="46"/>
      <c r="G19" s="46"/>
      <c r="H19" s="46"/>
      <c r="I19" s="46"/>
      <c r="J19" s="46"/>
    </row>
    <row r="20" s="907" customFormat="1" ht="16.5" customHeight="1" spans="1:10">
      <c r="A20" s="917">
        <v>13</v>
      </c>
      <c r="B20" s="46" t="str">
        <f>'3-6应收账款融资'!A27</f>
        <v>应收账款融资合 计</v>
      </c>
      <c r="C20" s="46"/>
      <c r="D20" s="46">
        <f>'3-6应收账款融资'!I27</f>
        <v>0</v>
      </c>
      <c r="E20" s="46"/>
      <c r="F20" s="46"/>
      <c r="G20" s="46"/>
      <c r="H20" s="46"/>
      <c r="I20" s="46"/>
      <c r="J20" s="46">
        <f>'3-6应收账款融资'!K27</f>
        <v>0</v>
      </c>
    </row>
    <row r="21" s="907" customFormat="1" ht="16.5" customHeight="1" spans="1:10">
      <c r="A21" s="917">
        <v>14</v>
      </c>
      <c r="B21" s="46" t="str">
        <f>'3-6应收账款融资'!A28</f>
        <v>减：应收账款融资减值准备</v>
      </c>
      <c r="C21" s="46"/>
      <c r="D21" s="46">
        <f>'3-6应收账款融资'!I28</f>
        <v>0</v>
      </c>
      <c r="E21" s="46"/>
      <c r="F21" s="46"/>
      <c r="G21" s="46"/>
      <c r="H21" s="46"/>
      <c r="I21" s="46"/>
      <c r="J21" s="46">
        <f>'3-6应收账款融资'!K28</f>
        <v>0</v>
      </c>
    </row>
    <row r="22" s="907" customFormat="1" ht="16.5" customHeight="1" spans="1:10">
      <c r="A22" s="917">
        <v>15</v>
      </c>
      <c r="B22" s="46" t="str">
        <f>'3-6应收账款融资'!A29</f>
        <v>应收账款融资净额</v>
      </c>
      <c r="C22" s="46"/>
      <c r="D22" s="46">
        <f>'3-6应收账款融资'!I29</f>
        <v>0</v>
      </c>
      <c r="E22" s="46"/>
      <c r="F22" s="46"/>
      <c r="G22" s="46"/>
      <c r="H22" s="46"/>
      <c r="I22" s="46"/>
      <c r="J22" s="46">
        <f>'3-6应收账款融资'!K29</f>
        <v>0</v>
      </c>
    </row>
    <row r="23" s="907" customFormat="1" ht="16.5" customHeight="1" spans="1:10">
      <c r="A23" s="917">
        <v>16</v>
      </c>
      <c r="B23" s="46"/>
      <c r="C23" s="46"/>
      <c r="D23" s="46"/>
      <c r="E23" s="46"/>
      <c r="F23" s="46"/>
      <c r="G23" s="46"/>
      <c r="H23" s="46"/>
      <c r="I23" s="46"/>
      <c r="J23" s="46"/>
    </row>
    <row r="24" s="907" customFormat="1" ht="16.5" customHeight="1" spans="1:10">
      <c r="A24" s="917">
        <v>17</v>
      </c>
      <c r="B24" s="918" t="s">
        <v>22</v>
      </c>
      <c r="C24" s="46"/>
      <c r="D24" s="46"/>
      <c r="E24" s="46"/>
      <c r="F24" s="46"/>
      <c r="G24" s="46"/>
      <c r="H24" s="46"/>
      <c r="I24" s="46"/>
      <c r="J24" s="46"/>
    </row>
    <row r="25" s="907" customFormat="1" ht="16.5" customHeight="1" spans="1:10">
      <c r="A25" s="917">
        <v>18</v>
      </c>
      <c r="B25" s="920" t="s">
        <v>23</v>
      </c>
      <c r="C25" s="149"/>
      <c r="D25" s="46">
        <f>'3-7预付款项'!I27</f>
        <v>0</v>
      </c>
      <c r="E25" s="46"/>
      <c r="F25" s="46"/>
      <c r="G25" s="46"/>
      <c r="H25" s="46"/>
      <c r="I25" s="46"/>
      <c r="J25" s="46">
        <f>'3-7预付款项'!K27</f>
        <v>0</v>
      </c>
    </row>
    <row r="26" s="907" customFormat="1" ht="16.5" customHeight="1" spans="1:10">
      <c r="A26" s="917">
        <v>19</v>
      </c>
      <c r="B26" s="920" t="s">
        <v>24</v>
      </c>
      <c r="C26" s="149"/>
      <c r="D26" s="46">
        <f>'3-7预付款项'!I28</f>
        <v>0</v>
      </c>
      <c r="E26" s="46"/>
      <c r="F26" s="46"/>
      <c r="G26" s="46"/>
      <c r="H26" s="46"/>
      <c r="I26" s="46"/>
      <c r="J26" s="46">
        <f>'3-7预付款项'!K28</f>
        <v>0</v>
      </c>
    </row>
    <row r="27" s="907" customFormat="1" ht="16.5" customHeight="1" spans="1:17">
      <c r="A27" s="917">
        <v>20</v>
      </c>
      <c r="B27" s="149" t="s">
        <v>25</v>
      </c>
      <c r="C27" s="149"/>
      <c r="D27" s="46">
        <f>'3-7预付款项'!I29</f>
        <v>0</v>
      </c>
      <c r="E27" s="46"/>
      <c r="F27" s="46"/>
      <c r="G27" s="46"/>
      <c r="H27" s="46"/>
      <c r="I27" s="46"/>
      <c r="J27" s="46">
        <f>'3-7预付款项'!K29</f>
        <v>0</v>
      </c>
      <c r="O27" s="922"/>
      <c r="P27" s="922"/>
      <c r="Q27" s="922"/>
    </row>
    <row r="28" s="907" customFormat="1" ht="16.5" customHeight="1" spans="1:17">
      <c r="A28" s="917">
        <v>21</v>
      </c>
      <c r="B28" s="149"/>
      <c r="C28" s="149"/>
      <c r="D28" s="46"/>
      <c r="E28" s="46"/>
      <c r="F28" s="46"/>
      <c r="G28" s="46"/>
      <c r="H28" s="46"/>
      <c r="I28" s="46"/>
      <c r="J28" s="46"/>
      <c r="O28" s="922"/>
      <c r="P28" s="922"/>
      <c r="Q28" s="922"/>
    </row>
    <row r="29" s="907" customFormat="1" ht="16.5" customHeight="1" spans="1:17">
      <c r="A29" s="917">
        <v>22</v>
      </c>
      <c r="B29" s="918" t="s">
        <v>26</v>
      </c>
      <c r="C29" s="46"/>
      <c r="D29" s="46"/>
      <c r="E29" s="46"/>
      <c r="F29" s="46"/>
      <c r="G29" s="46"/>
      <c r="H29" s="46"/>
      <c r="I29" s="46"/>
      <c r="J29" s="46"/>
      <c r="O29" s="922"/>
      <c r="P29" s="922"/>
      <c r="Q29" s="922"/>
    </row>
    <row r="30" s="907" customFormat="1" ht="16.5" customHeight="1" spans="1:17">
      <c r="A30" s="917">
        <v>23</v>
      </c>
      <c r="B30" s="919" t="s">
        <v>27</v>
      </c>
      <c r="C30" s="46"/>
      <c r="D30" s="46">
        <f>'3-8其他应收款'!H25</f>
        <v>0</v>
      </c>
      <c r="E30" s="46"/>
      <c r="F30" s="46"/>
      <c r="G30" s="46"/>
      <c r="H30" s="46"/>
      <c r="I30" s="46"/>
      <c r="J30" s="46">
        <f>'3-8其他应收款'!J25</f>
        <v>0</v>
      </c>
      <c r="O30" s="922"/>
      <c r="P30" s="922"/>
      <c r="Q30" s="922"/>
    </row>
    <row r="31" s="907" customFormat="1" ht="16.5" customHeight="1" spans="1:10">
      <c r="A31" s="917">
        <v>24</v>
      </c>
      <c r="B31" s="919" t="s">
        <v>18</v>
      </c>
      <c r="C31" s="46"/>
      <c r="D31" s="46">
        <f>'3-8其他应收款'!H26</f>
        <v>0</v>
      </c>
      <c r="E31" s="46"/>
      <c r="F31" s="46"/>
      <c r="G31" s="46"/>
      <c r="H31" s="46"/>
      <c r="I31" s="46"/>
      <c r="J31" s="46">
        <f>'3-8其他应收款'!J26</f>
        <v>0</v>
      </c>
    </row>
    <row r="32" s="907" customFormat="1" ht="16.5" customHeight="1" spans="1:10">
      <c r="A32" s="917">
        <v>25</v>
      </c>
      <c r="B32" s="919" t="s">
        <v>19</v>
      </c>
      <c r="C32" s="46"/>
      <c r="D32" s="46">
        <f>'3-8其他应收款'!H27</f>
        <v>0</v>
      </c>
      <c r="E32" s="46"/>
      <c r="F32" s="46"/>
      <c r="G32" s="46"/>
      <c r="H32" s="46"/>
      <c r="I32" s="46"/>
      <c r="J32" s="46">
        <f>'3-8其他应收款'!J27</f>
        <v>0</v>
      </c>
    </row>
    <row r="33" s="907" customFormat="1" ht="16.5" customHeight="1" spans="1:10">
      <c r="A33" s="917">
        <v>26</v>
      </c>
      <c r="B33" s="46" t="s">
        <v>28</v>
      </c>
      <c r="C33" s="46"/>
      <c r="D33" s="46">
        <f>'3-8其他应收款'!H28</f>
        <v>0</v>
      </c>
      <c r="E33" s="46"/>
      <c r="F33" s="46"/>
      <c r="G33" s="46"/>
      <c r="H33" s="46"/>
      <c r="I33" s="46"/>
      <c r="J33" s="46">
        <f>'3-8其他应收款'!J28</f>
        <v>0</v>
      </c>
    </row>
    <row r="34" s="907" customFormat="1" ht="16.5" customHeight="1" spans="1:10">
      <c r="A34" s="917">
        <v>27</v>
      </c>
      <c r="B34" s="46"/>
      <c r="C34" s="46"/>
      <c r="D34" s="46"/>
      <c r="E34" s="46"/>
      <c r="F34" s="46"/>
      <c r="G34" s="46"/>
      <c r="H34" s="46"/>
      <c r="I34" s="46"/>
      <c r="J34" s="46"/>
    </row>
    <row r="35" s="907" customFormat="1" ht="16.5" customHeight="1" spans="1:10">
      <c r="A35" s="917">
        <v>28</v>
      </c>
      <c r="B35" s="918" t="s">
        <v>29</v>
      </c>
      <c r="C35" s="46"/>
      <c r="D35" s="46"/>
      <c r="E35" s="46"/>
      <c r="F35" s="46"/>
      <c r="G35" s="46"/>
      <c r="H35" s="46"/>
      <c r="I35" s="46"/>
      <c r="J35" s="46"/>
    </row>
    <row r="36" s="907" customFormat="1" ht="16.5" customHeight="1" spans="1:10">
      <c r="A36" s="917">
        <v>29</v>
      </c>
      <c r="B36" s="919" t="s">
        <v>30</v>
      </c>
      <c r="C36" s="46"/>
      <c r="D36" s="46">
        <f>'3-9-1材料采购（在途物资）'!F26</f>
        <v>0</v>
      </c>
      <c r="E36" s="46"/>
      <c r="F36" s="46"/>
      <c r="G36" s="46"/>
      <c r="H36" s="46"/>
      <c r="I36" s="46"/>
      <c r="J36" s="46">
        <f>'3-9-1材料采购（在途物资）'!J26</f>
        <v>0</v>
      </c>
    </row>
    <row r="37" s="907" customFormat="1" ht="16.5" customHeight="1" spans="1:10">
      <c r="A37" s="917">
        <v>30</v>
      </c>
      <c r="B37" s="919" t="s">
        <v>31</v>
      </c>
      <c r="C37" s="46"/>
      <c r="D37" s="46">
        <f>'3-9-1材料采购（在途物资）'!F27</f>
        <v>0</v>
      </c>
      <c r="E37" s="46"/>
      <c r="F37" s="46"/>
      <c r="G37" s="46"/>
      <c r="H37" s="46"/>
      <c r="I37" s="46"/>
      <c r="J37" s="46">
        <f>'3-9-1材料采购（在途物资）'!J27</f>
        <v>0</v>
      </c>
    </row>
    <row r="38" s="907" customFormat="1" ht="16.5" customHeight="1" spans="1:10">
      <c r="A38" s="917">
        <v>31</v>
      </c>
      <c r="B38" s="46" t="s">
        <v>32</v>
      </c>
      <c r="C38" s="46"/>
      <c r="D38" s="46">
        <f>'3-9-1材料采购（在途物资）'!F28</f>
        <v>0</v>
      </c>
      <c r="E38" s="46"/>
      <c r="F38" s="46"/>
      <c r="G38" s="46"/>
      <c r="H38" s="46"/>
      <c r="I38" s="46"/>
      <c r="J38" s="46">
        <f>'3-9-1材料采购（在途物资）'!J28</f>
        <v>0</v>
      </c>
    </row>
    <row r="39" s="907" customFormat="1" ht="16.5" customHeight="1" spans="1:10">
      <c r="A39" s="917">
        <v>32</v>
      </c>
      <c r="B39" s="46"/>
      <c r="C39" s="46"/>
      <c r="D39" s="46"/>
      <c r="E39" s="46"/>
      <c r="F39" s="46"/>
      <c r="G39" s="46"/>
      <c r="H39" s="46"/>
      <c r="I39" s="46"/>
      <c r="J39" s="46"/>
    </row>
    <row r="40" s="907" customFormat="1" ht="16.5" customHeight="1" spans="1:10">
      <c r="A40" s="917">
        <v>33</v>
      </c>
      <c r="B40" s="918" t="s">
        <v>33</v>
      </c>
      <c r="C40" s="46"/>
      <c r="D40" s="46"/>
      <c r="E40" s="46"/>
      <c r="F40" s="46"/>
      <c r="G40" s="46"/>
      <c r="H40" s="46"/>
      <c r="I40" s="46"/>
      <c r="J40" s="46"/>
    </row>
    <row r="41" s="907" customFormat="1" ht="16.5" customHeight="1" spans="1:10">
      <c r="A41" s="917">
        <v>34</v>
      </c>
      <c r="B41" s="919" t="s">
        <v>34</v>
      </c>
      <c r="C41" s="46"/>
      <c r="D41" s="46">
        <f>'3-9-2原材料'!G25</f>
        <v>0</v>
      </c>
      <c r="E41" s="46"/>
      <c r="F41" s="46"/>
      <c r="G41" s="46"/>
      <c r="H41" s="46"/>
      <c r="I41" s="46"/>
      <c r="J41" s="46">
        <f>'3-9-2原材料'!M25</f>
        <v>0</v>
      </c>
    </row>
    <row r="42" s="907" customFormat="1" ht="16.5" customHeight="1" spans="1:10">
      <c r="A42" s="917">
        <v>35</v>
      </c>
      <c r="B42" s="919" t="s">
        <v>35</v>
      </c>
      <c r="C42" s="46"/>
      <c r="D42" s="46">
        <f>'3-9-2原材料'!G26</f>
        <v>0</v>
      </c>
      <c r="E42" s="46"/>
      <c r="F42" s="46"/>
      <c r="G42" s="46"/>
      <c r="H42" s="46"/>
      <c r="I42" s="46"/>
      <c r="J42" s="46">
        <f>'3-9-2原材料'!M26</f>
        <v>0</v>
      </c>
    </row>
    <row r="43" s="907" customFormat="1" ht="16.5" customHeight="1" spans="1:10">
      <c r="A43" s="917">
        <v>36</v>
      </c>
      <c r="B43" s="46" t="s">
        <v>36</v>
      </c>
      <c r="C43" s="46"/>
      <c r="D43" s="46">
        <f>'3-9-2原材料'!G27</f>
        <v>0</v>
      </c>
      <c r="E43" s="46"/>
      <c r="F43" s="46"/>
      <c r="G43" s="46"/>
      <c r="H43" s="46"/>
      <c r="I43" s="46"/>
      <c r="J43" s="46">
        <f>'3-9-2原材料'!M27</f>
        <v>0</v>
      </c>
    </row>
    <row r="44" s="907" customFormat="1" ht="16.5" customHeight="1" spans="1:10">
      <c r="A44" s="917">
        <v>37</v>
      </c>
      <c r="B44" s="46"/>
      <c r="C44" s="46"/>
      <c r="D44" s="46"/>
      <c r="E44" s="46"/>
      <c r="F44" s="46"/>
      <c r="G44" s="46"/>
      <c r="H44" s="46"/>
      <c r="I44" s="46"/>
      <c r="J44" s="46"/>
    </row>
    <row r="45" s="907" customFormat="1" ht="16.5" customHeight="1" spans="1:10">
      <c r="A45" s="917">
        <v>38</v>
      </c>
      <c r="B45" s="918" t="s">
        <v>37</v>
      </c>
      <c r="C45" s="46"/>
      <c r="D45" s="46"/>
      <c r="E45" s="46"/>
      <c r="F45" s="46"/>
      <c r="G45" s="46"/>
      <c r="H45" s="46"/>
      <c r="I45" s="46"/>
      <c r="J45" s="46"/>
    </row>
    <row r="46" s="907" customFormat="1" ht="16.5" customHeight="1" spans="1:10">
      <c r="A46" s="917">
        <v>39</v>
      </c>
      <c r="B46" s="919" t="s">
        <v>38</v>
      </c>
      <c r="C46" s="46"/>
      <c r="D46" s="46">
        <f>'3-9-3在库周转材料'!G26</f>
        <v>0</v>
      </c>
      <c r="E46" s="46"/>
      <c r="F46" s="46"/>
      <c r="G46" s="46"/>
      <c r="H46" s="46"/>
      <c r="I46" s="46"/>
      <c r="J46" s="46">
        <f>'3-9-3在库周转材料'!M26</f>
        <v>0</v>
      </c>
    </row>
    <row r="47" s="907" customFormat="1" ht="16.5" customHeight="1" spans="1:10">
      <c r="A47" s="917">
        <v>40</v>
      </c>
      <c r="B47" s="919" t="s">
        <v>39</v>
      </c>
      <c r="C47" s="46"/>
      <c r="D47" s="46">
        <f>'3-9-3在库周转材料'!G27</f>
        <v>0</v>
      </c>
      <c r="E47" s="46"/>
      <c r="F47" s="46"/>
      <c r="G47" s="46"/>
      <c r="H47" s="46"/>
      <c r="I47" s="46"/>
      <c r="J47" s="46">
        <f>'3-9-3在库周转材料'!M27</f>
        <v>0</v>
      </c>
    </row>
    <row r="48" s="907" customFormat="1" ht="16.5" customHeight="1" spans="1:10">
      <c r="A48" s="917">
        <v>41</v>
      </c>
      <c r="B48" s="46" t="s">
        <v>40</v>
      </c>
      <c r="C48" s="46"/>
      <c r="D48" s="46">
        <f>'3-9-3在库周转材料'!G28</f>
        <v>0</v>
      </c>
      <c r="E48" s="46"/>
      <c r="F48" s="46"/>
      <c r="G48" s="46"/>
      <c r="H48" s="46"/>
      <c r="I48" s="46"/>
      <c r="J48" s="46">
        <f>'3-9-3在库周转材料'!M28</f>
        <v>0</v>
      </c>
    </row>
    <row r="49" s="907" customFormat="1" ht="16.5" customHeight="1" spans="1:10">
      <c r="A49" s="917">
        <v>42</v>
      </c>
      <c r="B49" s="46"/>
      <c r="C49" s="46"/>
      <c r="D49" s="46"/>
      <c r="E49" s="46"/>
      <c r="F49" s="46"/>
      <c r="G49" s="46"/>
      <c r="H49" s="46"/>
      <c r="I49" s="46"/>
      <c r="J49" s="46"/>
    </row>
    <row r="50" s="907" customFormat="1" ht="16.5" customHeight="1" spans="1:10">
      <c r="A50" s="917">
        <v>43</v>
      </c>
      <c r="B50" s="918" t="s">
        <v>41</v>
      </c>
      <c r="C50" s="46"/>
      <c r="D50" s="46"/>
      <c r="E50" s="46"/>
      <c r="F50" s="46"/>
      <c r="G50" s="46"/>
      <c r="H50" s="46"/>
      <c r="I50" s="46"/>
      <c r="J50" s="46"/>
    </row>
    <row r="51" s="907" customFormat="1" ht="16.5" customHeight="1" spans="1:10">
      <c r="A51" s="917">
        <v>44</v>
      </c>
      <c r="B51" s="919" t="s">
        <v>42</v>
      </c>
      <c r="C51" s="46"/>
      <c r="D51" s="46">
        <f>'3-9-4委托加工物资'!G26</f>
        <v>0</v>
      </c>
      <c r="E51" s="46"/>
      <c r="F51" s="46"/>
      <c r="G51" s="46"/>
      <c r="H51" s="46"/>
      <c r="I51" s="46"/>
      <c r="J51" s="46">
        <f>'3-9-4委托加工物资'!K26</f>
        <v>0</v>
      </c>
    </row>
    <row r="52" s="907" customFormat="1" ht="16.5" customHeight="1" spans="1:10">
      <c r="A52" s="917">
        <v>45</v>
      </c>
      <c r="B52" s="919" t="s">
        <v>43</v>
      </c>
      <c r="C52" s="46"/>
      <c r="D52" s="46">
        <f>'3-9-4委托加工物资'!G27</f>
        <v>0</v>
      </c>
      <c r="E52" s="46"/>
      <c r="F52" s="46"/>
      <c r="G52" s="46"/>
      <c r="H52" s="46"/>
      <c r="I52" s="46"/>
      <c r="J52" s="46">
        <f>'3-9-4委托加工物资'!K27</f>
        <v>0</v>
      </c>
    </row>
    <row r="53" s="907" customFormat="1" ht="16.5" customHeight="1" spans="1:10">
      <c r="A53" s="917">
        <v>46</v>
      </c>
      <c r="B53" s="46" t="s">
        <v>44</v>
      </c>
      <c r="C53" s="46"/>
      <c r="D53" s="46">
        <f>'3-9-4委托加工物资'!G28</f>
        <v>0</v>
      </c>
      <c r="E53" s="46"/>
      <c r="F53" s="46"/>
      <c r="G53" s="46"/>
      <c r="H53" s="46"/>
      <c r="I53" s="46"/>
      <c r="J53" s="46">
        <f>'3-9-4委托加工物资'!K28</f>
        <v>0</v>
      </c>
    </row>
    <row r="54" s="907" customFormat="1" ht="16.5" customHeight="1" spans="1:10">
      <c r="A54" s="917">
        <v>47</v>
      </c>
      <c r="B54" s="46"/>
      <c r="C54" s="46"/>
      <c r="D54" s="46"/>
      <c r="E54" s="46"/>
      <c r="F54" s="46"/>
      <c r="G54" s="46"/>
      <c r="H54" s="46"/>
      <c r="I54" s="46"/>
      <c r="J54" s="46"/>
    </row>
    <row r="55" s="907" customFormat="1" ht="16.5" customHeight="1" spans="1:10">
      <c r="A55" s="917">
        <v>48</v>
      </c>
      <c r="B55" s="918" t="s">
        <v>45</v>
      </c>
      <c r="C55" s="46"/>
      <c r="D55" s="46"/>
      <c r="E55" s="46"/>
      <c r="F55" s="46"/>
      <c r="G55" s="46"/>
      <c r="H55" s="46"/>
      <c r="I55" s="46"/>
      <c r="J55" s="46"/>
    </row>
    <row r="56" s="907" customFormat="1" ht="16.5" customHeight="1" spans="1:10">
      <c r="A56" s="917">
        <v>49</v>
      </c>
      <c r="B56" s="919" t="s">
        <v>46</v>
      </c>
      <c r="C56" s="46"/>
      <c r="D56" s="46">
        <f>'3-9-5产成品（库存商品）'!I26</f>
        <v>0</v>
      </c>
      <c r="E56" s="46"/>
      <c r="F56" s="46"/>
      <c r="G56" s="46"/>
      <c r="H56" s="46"/>
      <c r="I56" s="46"/>
      <c r="J56" s="46">
        <f>'3-9-5产成品（库存商品）'!M26</f>
        <v>0</v>
      </c>
    </row>
    <row r="57" s="907" customFormat="1" ht="16.5" customHeight="1" spans="1:10">
      <c r="A57" s="917">
        <v>50</v>
      </c>
      <c r="B57" s="919" t="s">
        <v>47</v>
      </c>
      <c r="C57" s="46"/>
      <c r="D57" s="46">
        <f>'3-9-5产成品（库存商品）'!I27</f>
        <v>0</v>
      </c>
      <c r="E57" s="46"/>
      <c r="F57" s="46"/>
      <c r="G57" s="46"/>
      <c r="H57" s="46"/>
      <c r="I57" s="46"/>
      <c r="J57" s="46">
        <f>'3-9-5产成品（库存商品）'!M27</f>
        <v>0</v>
      </c>
    </row>
    <row r="58" s="907" customFormat="1" ht="16.5" customHeight="1" spans="1:10">
      <c r="A58" s="917">
        <v>51</v>
      </c>
      <c r="B58" s="46" t="s">
        <v>48</v>
      </c>
      <c r="C58" s="46"/>
      <c r="D58" s="46">
        <f>'3-9-5产成品（库存商品）'!I28</f>
        <v>0</v>
      </c>
      <c r="E58" s="46"/>
      <c r="F58" s="46"/>
      <c r="G58" s="46"/>
      <c r="H58" s="46"/>
      <c r="I58" s="46"/>
      <c r="J58" s="46">
        <f>'3-9-5产成品（库存商品）'!M28</f>
        <v>0</v>
      </c>
    </row>
    <row r="59" s="907" customFormat="1" ht="16.5" customHeight="1" spans="1:10">
      <c r="A59" s="917">
        <v>52</v>
      </c>
      <c r="B59" s="46"/>
      <c r="C59" s="46"/>
      <c r="D59" s="46"/>
      <c r="E59" s="46"/>
      <c r="F59" s="46"/>
      <c r="G59" s="46"/>
      <c r="H59" s="46"/>
      <c r="I59" s="46"/>
      <c r="J59" s="46"/>
    </row>
    <row r="60" s="907" customFormat="1" ht="16.5" customHeight="1" spans="1:10">
      <c r="A60" s="917">
        <v>53</v>
      </c>
      <c r="B60" s="918" t="s">
        <v>49</v>
      </c>
      <c r="C60" s="46"/>
      <c r="D60" s="46"/>
      <c r="E60" s="46"/>
      <c r="F60" s="46"/>
      <c r="G60" s="46"/>
      <c r="H60" s="46"/>
      <c r="I60" s="46"/>
      <c r="J60" s="46"/>
    </row>
    <row r="61" s="907" customFormat="1" ht="16.5" customHeight="1" spans="1:10">
      <c r="A61" s="917">
        <v>54</v>
      </c>
      <c r="B61" s="919" t="s">
        <v>50</v>
      </c>
      <c r="C61" s="46"/>
      <c r="D61" s="46">
        <f>'3-9-6在产品（自制半成品）'!F26</f>
        <v>0</v>
      </c>
      <c r="E61" s="46"/>
      <c r="F61" s="46"/>
      <c r="G61" s="46"/>
      <c r="H61" s="46"/>
      <c r="I61" s="46"/>
      <c r="J61" s="46">
        <f>'3-9-6在产品（自制半成品）'!K26</f>
        <v>0</v>
      </c>
    </row>
    <row r="62" s="907" customFormat="1" ht="16.5" customHeight="1" spans="1:10">
      <c r="A62" s="917">
        <v>55</v>
      </c>
      <c r="B62" s="919" t="s">
        <v>51</v>
      </c>
      <c r="C62" s="46"/>
      <c r="D62" s="46">
        <f>'3-9-6在产品（自制半成品）'!F27</f>
        <v>0</v>
      </c>
      <c r="E62" s="46"/>
      <c r="F62" s="46"/>
      <c r="G62" s="46"/>
      <c r="H62" s="46"/>
      <c r="I62" s="46"/>
      <c r="J62" s="46">
        <f>'3-9-6在产品（自制半成品）'!K27</f>
        <v>0</v>
      </c>
    </row>
    <row r="63" s="907" customFormat="1" ht="16.5" customHeight="1" spans="1:10">
      <c r="A63" s="917">
        <v>56</v>
      </c>
      <c r="B63" s="46" t="s">
        <v>52</v>
      </c>
      <c r="C63" s="46"/>
      <c r="D63" s="46">
        <f>'3-9-6在产品（自制半成品）'!F28</f>
        <v>0</v>
      </c>
      <c r="E63" s="46"/>
      <c r="F63" s="46"/>
      <c r="G63" s="46"/>
      <c r="H63" s="46"/>
      <c r="I63" s="46"/>
      <c r="J63" s="46">
        <f>'3-9-6在产品（自制半成品）'!K28</f>
        <v>0</v>
      </c>
    </row>
    <row r="64" s="907" customFormat="1" ht="16.5" customHeight="1" spans="1:10">
      <c r="A64" s="917">
        <v>57</v>
      </c>
      <c r="B64" s="46"/>
      <c r="C64" s="46"/>
      <c r="D64" s="46"/>
      <c r="E64" s="46"/>
      <c r="F64" s="46"/>
      <c r="G64" s="46"/>
      <c r="H64" s="46"/>
      <c r="I64" s="46"/>
      <c r="J64" s="46"/>
    </row>
    <row r="65" s="907" customFormat="1" ht="16.5" customHeight="1" spans="1:10">
      <c r="A65" s="917">
        <v>58</v>
      </c>
      <c r="B65" s="918" t="s">
        <v>53</v>
      </c>
      <c r="C65" s="46"/>
      <c r="D65" s="46"/>
      <c r="E65" s="46"/>
      <c r="F65" s="46"/>
      <c r="G65" s="46"/>
      <c r="H65" s="46"/>
      <c r="I65" s="46"/>
      <c r="J65" s="46"/>
    </row>
    <row r="66" s="907" customFormat="1" ht="16.5" customHeight="1" spans="1:10">
      <c r="A66" s="917">
        <v>59</v>
      </c>
      <c r="B66" s="919" t="s">
        <v>54</v>
      </c>
      <c r="C66" s="46"/>
      <c r="D66" s="46">
        <f>'3-9-7发出商品'!G26</f>
        <v>0</v>
      </c>
      <c r="E66" s="46"/>
      <c r="F66" s="46"/>
      <c r="G66" s="46"/>
      <c r="H66" s="46"/>
      <c r="I66" s="46"/>
      <c r="J66" s="46">
        <f>'3-9-7发出商品'!K26</f>
        <v>0</v>
      </c>
    </row>
    <row r="67" s="907" customFormat="1" ht="16.5" customHeight="1" spans="1:10">
      <c r="A67" s="917">
        <v>60</v>
      </c>
      <c r="B67" s="919" t="s">
        <v>55</v>
      </c>
      <c r="C67" s="46"/>
      <c r="D67" s="46">
        <f>'3-9-7发出商品'!G27</f>
        <v>0</v>
      </c>
      <c r="E67" s="46"/>
      <c r="F67" s="46"/>
      <c r="G67" s="46"/>
      <c r="H67" s="46"/>
      <c r="I67" s="46"/>
      <c r="J67" s="46">
        <f>'3-9-7发出商品'!K27</f>
        <v>0</v>
      </c>
    </row>
    <row r="68" s="907" customFormat="1" ht="16.5" customHeight="1" spans="1:10">
      <c r="A68" s="917">
        <v>61</v>
      </c>
      <c r="B68" s="46" t="s">
        <v>56</v>
      </c>
      <c r="C68" s="46"/>
      <c r="D68" s="46">
        <f>'3-9-7发出商品'!G28</f>
        <v>0</v>
      </c>
      <c r="E68" s="46"/>
      <c r="F68" s="46"/>
      <c r="G68" s="46"/>
      <c r="H68" s="46"/>
      <c r="I68" s="46"/>
      <c r="J68" s="46">
        <f>'3-9-7发出商品'!K28</f>
        <v>0</v>
      </c>
    </row>
    <row r="69" s="907" customFormat="1" ht="16.5" customHeight="1" spans="1:10">
      <c r="A69" s="917">
        <v>62</v>
      </c>
      <c r="B69" s="46"/>
      <c r="C69" s="46"/>
      <c r="D69" s="46"/>
      <c r="E69" s="46"/>
      <c r="F69" s="46"/>
      <c r="G69" s="46"/>
      <c r="H69" s="46"/>
      <c r="I69" s="46"/>
      <c r="J69" s="46"/>
    </row>
    <row r="70" s="907" customFormat="1" ht="16.5" customHeight="1" spans="1:10">
      <c r="A70" s="917">
        <v>63</v>
      </c>
      <c r="B70" s="918" t="s">
        <v>57</v>
      </c>
      <c r="C70" s="46"/>
      <c r="D70" s="46"/>
      <c r="E70" s="46"/>
      <c r="F70" s="46"/>
      <c r="G70" s="46"/>
      <c r="H70" s="46"/>
      <c r="I70" s="46"/>
      <c r="J70" s="46"/>
    </row>
    <row r="71" s="907" customFormat="1" ht="16.5" customHeight="1" spans="1:10">
      <c r="A71" s="917">
        <v>64</v>
      </c>
      <c r="B71" s="919" t="s">
        <v>38</v>
      </c>
      <c r="C71" s="46"/>
      <c r="D71" s="46">
        <f>'3-9-8在用周转材料'!G26</f>
        <v>0</v>
      </c>
      <c r="E71" s="46"/>
      <c r="F71" s="46"/>
      <c r="G71" s="46"/>
      <c r="H71" s="46"/>
      <c r="I71" s="46"/>
      <c r="J71" s="46">
        <f>'3-9-8在用周转材料'!L26</f>
        <v>0</v>
      </c>
    </row>
    <row r="72" s="907" customFormat="1" ht="16.5" customHeight="1" spans="1:10">
      <c r="A72" s="917">
        <v>65</v>
      </c>
      <c r="B72" s="919" t="s">
        <v>39</v>
      </c>
      <c r="C72" s="46"/>
      <c r="D72" s="46">
        <f>'3-9-8在用周转材料'!G27</f>
        <v>0</v>
      </c>
      <c r="E72" s="46"/>
      <c r="F72" s="46"/>
      <c r="G72" s="46"/>
      <c r="H72" s="46"/>
      <c r="I72" s="46"/>
      <c r="J72" s="46">
        <f>'3-9-8在用周转材料'!L27</f>
        <v>0</v>
      </c>
    </row>
    <row r="73" s="907" customFormat="1" ht="16.5" customHeight="1" spans="1:10">
      <c r="A73" s="917">
        <v>66</v>
      </c>
      <c r="B73" s="46" t="s">
        <v>40</v>
      </c>
      <c r="C73" s="46"/>
      <c r="D73" s="46">
        <f>'3-9-8在用周转材料'!G28</f>
        <v>0</v>
      </c>
      <c r="E73" s="46"/>
      <c r="F73" s="46"/>
      <c r="G73" s="46"/>
      <c r="H73" s="46"/>
      <c r="I73" s="46"/>
      <c r="J73" s="46">
        <f>'3-9-8在用周转材料'!L28</f>
        <v>0</v>
      </c>
    </row>
    <row r="74" s="907" customFormat="1" ht="16.5" customHeight="1" spans="1:10">
      <c r="A74" s="917">
        <v>67</v>
      </c>
      <c r="B74" s="46"/>
      <c r="C74" s="46"/>
      <c r="D74" s="46"/>
      <c r="E74" s="46"/>
      <c r="F74" s="46"/>
      <c r="G74" s="46"/>
      <c r="H74" s="46"/>
      <c r="I74" s="46"/>
      <c r="J74" s="46"/>
    </row>
    <row r="75" s="907" customFormat="1" ht="16.5" customHeight="1" spans="1:10">
      <c r="A75" s="917">
        <v>68</v>
      </c>
      <c r="B75" s="918" t="s">
        <v>58</v>
      </c>
      <c r="C75" s="46"/>
      <c r="D75" s="46"/>
      <c r="E75" s="46"/>
      <c r="F75" s="46"/>
      <c r="G75" s="46"/>
      <c r="H75" s="46"/>
      <c r="I75" s="46"/>
      <c r="J75" s="46"/>
    </row>
    <row r="76" s="907" customFormat="1" ht="16.5" customHeight="1" spans="1:10">
      <c r="A76" s="917">
        <v>69</v>
      </c>
      <c r="B76" s="919" t="s">
        <v>59</v>
      </c>
      <c r="C76" s="46"/>
      <c r="D76" s="46">
        <f>'3-9-9开发产品'!T26</f>
        <v>0</v>
      </c>
      <c r="E76" s="46"/>
      <c r="F76" s="46"/>
      <c r="G76" s="46"/>
      <c r="H76" s="46"/>
      <c r="I76" s="46"/>
      <c r="J76" s="46">
        <f>'3-9-9开发产品'!W26</f>
        <v>0</v>
      </c>
    </row>
    <row r="77" s="907" customFormat="1" ht="16.5" customHeight="1" spans="1:10">
      <c r="A77" s="917">
        <v>70</v>
      </c>
      <c r="B77" s="919" t="s">
        <v>60</v>
      </c>
      <c r="C77" s="46"/>
      <c r="D77" s="46">
        <f>'3-9-9开发产品'!T27</f>
        <v>0</v>
      </c>
      <c r="E77" s="46"/>
      <c r="F77" s="46"/>
      <c r="G77" s="46"/>
      <c r="H77" s="46"/>
      <c r="I77" s="46"/>
      <c r="J77" s="46">
        <f>'3-9-9开发产品'!W27</f>
        <v>0</v>
      </c>
    </row>
    <row r="78" s="907" customFormat="1" ht="16.5" customHeight="1" spans="1:10">
      <c r="A78" s="917">
        <v>71</v>
      </c>
      <c r="B78" s="46" t="s">
        <v>61</v>
      </c>
      <c r="C78" s="46"/>
      <c r="D78" s="46">
        <f>'3-9-9开发产品'!T28</f>
        <v>0</v>
      </c>
      <c r="E78" s="46"/>
      <c r="F78" s="46"/>
      <c r="G78" s="46"/>
      <c r="H78" s="46"/>
      <c r="I78" s="46"/>
      <c r="J78" s="46">
        <f>'3-9-9开发产品'!W28</f>
        <v>0</v>
      </c>
    </row>
    <row r="79" s="907" customFormat="1" ht="16.5" customHeight="1" spans="1:10">
      <c r="A79" s="917">
        <v>72</v>
      </c>
      <c r="B79" s="46"/>
      <c r="C79" s="46"/>
      <c r="D79" s="46"/>
      <c r="E79" s="46"/>
      <c r="F79" s="46"/>
      <c r="G79" s="46"/>
      <c r="H79" s="46"/>
      <c r="I79" s="46"/>
      <c r="J79" s="46"/>
    </row>
    <row r="80" s="907" customFormat="1" ht="16.5" customHeight="1" spans="1:10">
      <c r="A80" s="917">
        <v>73</v>
      </c>
      <c r="B80" s="918" t="s">
        <v>62</v>
      </c>
      <c r="C80" s="46"/>
      <c r="D80" s="46"/>
      <c r="E80" s="46"/>
      <c r="F80" s="46"/>
      <c r="G80" s="46"/>
      <c r="H80" s="46"/>
      <c r="I80" s="46"/>
      <c r="J80" s="46"/>
    </row>
    <row r="81" s="907" customFormat="1" ht="16.5" customHeight="1" spans="1:10">
      <c r="A81" s="917">
        <v>74</v>
      </c>
      <c r="B81" s="924" t="s">
        <v>63</v>
      </c>
      <c r="C81" s="46"/>
      <c r="D81" s="46">
        <f>'3-9-10开发成本'!U25</f>
        <v>0</v>
      </c>
      <c r="E81" s="46"/>
      <c r="F81" s="46"/>
      <c r="G81" s="46"/>
      <c r="H81" s="46"/>
      <c r="I81" s="46"/>
      <c r="J81" s="46">
        <f>'3-9-10开发成本'!X25</f>
        <v>0</v>
      </c>
    </row>
    <row r="82" s="907" customFormat="1" ht="16.5" customHeight="1" spans="1:10">
      <c r="A82" s="917">
        <v>75</v>
      </c>
      <c r="B82" s="924" t="s">
        <v>64</v>
      </c>
      <c r="C82" s="46"/>
      <c r="D82" s="46">
        <f>'3-9-10开发成本'!U26</f>
        <v>0</v>
      </c>
      <c r="E82" s="46"/>
      <c r="F82" s="46"/>
      <c r="G82" s="46"/>
      <c r="H82" s="46"/>
      <c r="I82" s="46"/>
      <c r="J82" s="46">
        <f>'3-9-10开发成本'!X26</f>
        <v>0</v>
      </c>
    </row>
    <row r="83" s="907" customFormat="1" ht="16.5" customHeight="1" spans="1:10">
      <c r="A83" s="917">
        <v>76</v>
      </c>
      <c r="B83" s="925" t="s">
        <v>65</v>
      </c>
      <c r="C83" s="46"/>
      <c r="D83" s="46">
        <f>'3-9-10开发成本'!U27</f>
        <v>0</v>
      </c>
      <c r="E83" s="46"/>
      <c r="F83" s="46"/>
      <c r="G83" s="46"/>
      <c r="H83" s="46"/>
      <c r="I83" s="46"/>
      <c r="J83" s="46">
        <f>'3-9-10开发成本'!X27</f>
        <v>0</v>
      </c>
    </row>
    <row r="84" s="907" customFormat="1" ht="16.5" customHeight="1" spans="1:10">
      <c r="A84" s="917">
        <v>77</v>
      </c>
      <c r="B84" s="925"/>
      <c r="C84" s="46"/>
      <c r="D84" s="46"/>
      <c r="E84" s="46"/>
      <c r="F84" s="46"/>
      <c r="G84" s="46"/>
      <c r="H84" s="46"/>
      <c r="I84" s="46"/>
      <c r="J84" s="46"/>
    </row>
    <row r="85" s="907" customFormat="1" ht="16.5" customHeight="1" spans="1:10">
      <c r="A85" s="917">
        <v>78</v>
      </c>
      <c r="B85" s="918" t="s">
        <v>66</v>
      </c>
      <c r="C85" s="46"/>
      <c r="D85" s="46"/>
      <c r="E85" s="46"/>
      <c r="F85" s="46"/>
      <c r="G85" s="46"/>
      <c r="H85" s="46"/>
      <c r="I85" s="46"/>
      <c r="J85" s="46"/>
    </row>
    <row r="86" s="907" customFormat="1" ht="16.5" customHeight="1" spans="1:10">
      <c r="A86" s="917">
        <v>79</v>
      </c>
      <c r="B86" s="919" t="s">
        <v>67</v>
      </c>
      <c r="C86" s="46"/>
      <c r="D86" s="46">
        <f>'4-3长期应收'!E25</f>
        <v>0</v>
      </c>
      <c r="E86" s="46"/>
      <c r="F86" s="46"/>
      <c r="G86" s="46"/>
      <c r="H86" s="46"/>
      <c r="I86" s="46"/>
      <c r="J86" s="46">
        <f>'4-3长期应收'!G25</f>
        <v>0</v>
      </c>
    </row>
    <row r="87" s="907" customFormat="1" ht="16.5" customHeight="1" spans="1:10">
      <c r="A87" s="917">
        <v>80</v>
      </c>
      <c r="B87" s="919" t="s">
        <v>68</v>
      </c>
      <c r="C87" s="46"/>
      <c r="D87" s="46">
        <f>'4-3长期应收'!E26</f>
        <v>0</v>
      </c>
      <c r="E87" s="46"/>
      <c r="F87" s="46"/>
      <c r="G87" s="46"/>
      <c r="H87" s="46"/>
      <c r="I87" s="46"/>
      <c r="J87" s="46">
        <f>'4-3长期应收'!G26</f>
        <v>0</v>
      </c>
    </row>
    <row r="88" s="907" customFormat="1" ht="16.5" customHeight="1" spans="1:10">
      <c r="A88" s="917">
        <v>81</v>
      </c>
      <c r="B88" s="46" t="s">
        <v>69</v>
      </c>
      <c r="C88" s="46"/>
      <c r="D88" s="46">
        <f>'4-3长期应收'!E27</f>
        <v>0</v>
      </c>
      <c r="E88" s="46"/>
      <c r="F88" s="46"/>
      <c r="G88" s="46"/>
      <c r="H88" s="46"/>
      <c r="I88" s="46"/>
      <c r="J88" s="46">
        <f>'4-3长期应收'!G27</f>
        <v>0</v>
      </c>
    </row>
    <row r="89" s="907" customFormat="1" ht="16.5" customHeight="1" spans="1:10">
      <c r="A89" s="917">
        <v>82</v>
      </c>
      <c r="B89" s="46"/>
      <c r="C89" s="46"/>
      <c r="D89" s="46"/>
      <c r="E89" s="46"/>
      <c r="F89" s="46"/>
      <c r="G89" s="46"/>
      <c r="H89" s="46"/>
      <c r="I89" s="46"/>
      <c r="J89" s="46"/>
    </row>
    <row r="90" s="907" customFormat="1" ht="16.5" customHeight="1" spans="1:10">
      <c r="A90" s="917">
        <v>83</v>
      </c>
      <c r="B90" s="918" t="s">
        <v>70</v>
      </c>
      <c r="C90" s="46"/>
      <c r="D90" s="46"/>
      <c r="E90" s="46"/>
      <c r="F90" s="46"/>
      <c r="G90" s="46"/>
      <c r="H90" s="46"/>
      <c r="I90" s="46"/>
      <c r="J90" s="46"/>
    </row>
    <row r="91" s="907" customFormat="1" ht="16.5" customHeight="1" spans="1:10">
      <c r="A91" s="917">
        <v>84</v>
      </c>
      <c r="B91" s="926" t="s">
        <v>71</v>
      </c>
      <c r="C91" s="46"/>
      <c r="D91" s="46">
        <f>'4-4长期股权投资'!I25</f>
        <v>0</v>
      </c>
      <c r="E91" s="46"/>
      <c r="F91" s="46"/>
      <c r="G91" s="46"/>
      <c r="H91" s="46"/>
      <c r="I91" s="46"/>
      <c r="J91" s="46">
        <f>'4-4长期股权投资'!K25</f>
        <v>0</v>
      </c>
    </row>
    <row r="92" s="907" customFormat="1" ht="16.5" customHeight="1" spans="1:10">
      <c r="A92" s="917">
        <v>85</v>
      </c>
      <c r="B92" s="926" t="s">
        <v>72</v>
      </c>
      <c r="C92" s="46"/>
      <c r="D92" s="46">
        <f>'4-4长期股权投资'!I26</f>
        <v>0</v>
      </c>
      <c r="E92" s="46"/>
      <c r="F92" s="46"/>
      <c r="G92" s="46"/>
      <c r="H92" s="46"/>
      <c r="I92" s="46"/>
      <c r="J92" s="46">
        <f>'4-4长期股权投资'!K26</f>
        <v>0</v>
      </c>
    </row>
    <row r="93" s="907" customFormat="1" ht="16.5" customHeight="1" spans="1:10">
      <c r="A93" s="917">
        <v>86</v>
      </c>
      <c r="B93" s="46" t="s">
        <v>73</v>
      </c>
      <c r="C93" s="46"/>
      <c r="D93" s="46">
        <f>'4-4长期股权投资'!I27</f>
        <v>0</v>
      </c>
      <c r="E93" s="46"/>
      <c r="F93" s="46"/>
      <c r="G93" s="46"/>
      <c r="H93" s="46"/>
      <c r="I93" s="46"/>
      <c r="J93" s="46">
        <f>'4-4长期股权投资'!K27</f>
        <v>0</v>
      </c>
    </row>
    <row r="94" s="907" customFormat="1" ht="16.5" customHeight="1" spans="1:10">
      <c r="A94" s="917">
        <v>87</v>
      </c>
      <c r="B94" s="46"/>
      <c r="C94" s="46"/>
      <c r="D94" s="46"/>
      <c r="E94" s="46"/>
      <c r="F94" s="46"/>
      <c r="G94" s="46"/>
      <c r="H94" s="46"/>
      <c r="I94" s="46"/>
      <c r="J94" s="46"/>
    </row>
    <row r="95" s="907" customFormat="1" ht="16.5" customHeight="1" spans="1:10">
      <c r="A95" s="917">
        <v>88</v>
      </c>
      <c r="B95" s="918" t="s">
        <v>74</v>
      </c>
      <c r="C95" s="46"/>
      <c r="D95" s="46"/>
      <c r="E95" s="46"/>
      <c r="F95" s="46"/>
      <c r="G95" s="46"/>
      <c r="H95" s="46"/>
      <c r="I95" s="46"/>
      <c r="J95" s="46"/>
    </row>
    <row r="96" s="907" customFormat="1" ht="16.5" customHeight="1" spans="1:10">
      <c r="A96" s="917">
        <v>89</v>
      </c>
      <c r="B96" s="919" t="s">
        <v>75</v>
      </c>
      <c r="C96" s="926"/>
      <c r="D96" s="46">
        <f>'4-5其他权益工具投资'!J25</f>
        <v>0</v>
      </c>
      <c r="E96" s="46"/>
      <c r="F96" s="46"/>
      <c r="G96" s="46"/>
      <c r="H96" s="46"/>
      <c r="I96" s="46"/>
      <c r="J96" s="46">
        <f>'4-5其他权益工具投资'!L25</f>
        <v>0</v>
      </c>
    </row>
    <row r="97" s="907" customFormat="1" ht="16.5" customHeight="1" spans="1:10">
      <c r="A97" s="917">
        <v>90</v>
      </c>
      <c r="B97" s="919" t="s">
        <v>76</v>
      </c>
      <c r="C97" s="926"/>
      <c r="D97" s="46">
        <f>'4-5其他权益工具投资'!J26</f>
        <v>0</v>
      </c>
      <c r="E97" s="46"/>
      <c r="F97" s="46"/>
      <c r="G97" s="46"/>
      <c r="H97" s="46"/>
      <c r="I97" s="46"/>
      <c r="J97" s="46">
        <f>'4-5其他权益工具投资'!L26</f>
        <v>0</v>
      </c>
    </row>
    <row r="98" s="907" customFormat="1" ht="16.5" customHeight="1" spans="1:10">
      <c r="A98" s="917">
        <v>91</v>
      </c>
      <c r="B98" s="46" t="s">
        <v>77</v>
      </c>
      <c r="C98" s="46"/>
      <c r="D98" s="46">
        <f>'4-5其他权益工具投资'!J27</f>
        <v>0</v>
      </c>
      <c r="E98" s="46"/>
      <c r="F98" s="46"/>
      <c r="G98" s="46"/>
      <c r="H98" s="46"/>
      <c r="I98" s="46"/>
      <c r="J98" s="46">
        <f>'4-5其他权益工具投资'!L27</f>
        <v>0</v>
      </c>
    </row>
    <row r="99" s="907" customFormat="1" ht="16.5" customHeight="1" spans="1:10">
      <c r="A99" s="917">
        <v>92</v>
      </c>
      <c r="B99" s="46"/>
      <c r="C99" s="46"/>
      <c r="D99" s="46"/>
      <c r="E99" s="46"/>
      <c r="F99" s="46"/>
      <c r="G99" s="46"/>
      <c r="H99" s="46"/>
      <c r="I99" s="46"/>
      <c r="J99" s="46"/>
    </row>
    <row r="100" s="907" customFormat="1" ht="16.5" customHeight="1" spans="1:10">
      <c r="A100" s="917">
        <v>93</v>
      </c>
      <c r="B100" s="918" t="s">
        <v>78</v>
      </c>
      <c r="C100" s="46"/>
      <c r="D100" s="46"/>
      <c r="E100" s="46"/>
      <c r="F100" s="46"/>
      <c r="G100" s="46"/>
      <c r="H100" s="46"/>
      <c r="I100" s="46"/>
      <c r="J100" s="46"/>
    </row>
    <row r="101" s="907" customFormat="1" ht="16.5" customHeight="1" spans="1:10">
      <c r="A101" s="917">
        <v>94</v>
      </c>
      <c r="B101" s="919" t="s">
        <v>79</v>
      </c>
      <c r="C101" s="46"/>
      <c r="D101" s="46">
        <f>'4-6其他非流动金融资产'!J25</f>
        <v>0</v>
      </c>
      <c r="E101" s="46"/>
      <c r="F101" s="46"/>
      <c r="G101" s="46"/>
      <c r="H101" s="46"/>
      <c r="I101" s="46"/>
      <c r="J101" s="46">
        <f>'4-6其他非流动金融资产'!L25</f>
        <v>0</v>
      </c>
    </row>
    <row r="102" s="907" customFormat="1" ht="16.5" customHeight="1" spans="1:10">
      <c r="A102" s="917">
        <v>95</v>
      </c>
      <c r="B102" s="919" t="s">
        <v>80</v>
      </c>
      <c r="C102" s="46"/>
      <c r="D102" s="46">
        <f>'4-6其他非流动金融资产'!J26</f>
        <v>0</v>
      </c>
      <c r="E102" s="46"/>
      <c r="F102" s="46"/>
      <c r="G102" s="46"/>
      <c r="H102" s="46"/>
      <c r="I102" s="46"/>
      <c r="J102" s="46">
        <f>'4-6其他非流动金融资产'!L26</f>
        <v>0</v>
      </c>
    </row>
    <row r="103" s="907" customFormat="1" ht="16.5" customHeight="1" spans="1:10">
      <c r="A103" s="917">
        <v>96</v>
      </c>
      <c r="B103" s="46" t="s">
        <v>81</v>
      </c>
      <c r="C103" s="46"/>
      <c r="D103" s="46">
        <f>'4-6其他非流动金融资产'!J27</f>
        <v>0</v>
      </c>
      <c r="E103" s="46"/>
      <c r="F103" s="46"/>
      <c r="G103" s="46"/>
      <c r="H103" s="46"/>
      <c r="I103" s="46"/>
      <c r="J103" s="46">
        <f>'4-6其他非流动金融资产'!L27</f>
        <v>0</v>
      </c>
    </row>
    <row r="104" s="907" customFormat="1" ht="16.5" customHeight="1" spans="1:10">
      <c r="A104" s="917">
        <v>97</v>
      </c>
      <c r="B104" s="46"/>
      <c r="C104" s="46"/>
      <c r="D104" s="46"/>
      <c r="E104" s="46"/>
      <c r="F104" s="46"/>
      <c r="G104" s="46"/>
      <c r="H104" s="46"/>
      <c r="I104" s="46"/>
      <c r="J104" s="46"/>
    </row>
    <row r="105" s="907" customFormat="1" ht="16.5" customHeight="1" spans="1:10">
      <c r="A105" s="917">
        <v>98</v>
      </c>
      <c r="B105" s="918" t="s">
        <v>82</v>
      </c>
      <c r="C105" s="46"/>
      <c r="D105" s="46"/>
      <c r="E105" s="46"/>
      <c r="F105" s="46"/>
      <c r="G105" s="46"/>
      <c r="H105" s="46"/>
      <c r="I105" s="46"/>
      <c r="J105" s="46"/>
    </row>
    <row r="106" s="907" customFormat="1" ht="16.5" customHeight="1" spans="1:10">
      <c r="A106" s="917">
        <v>99</v>
      </c>
      <c r="B106" s="927" t="str">
        <f>'4-7-1投资性房地产（成本计量）'!A25</f>
        <v>投资性房地产－房屋合计</v>
      </c>
      <c r="C106" s="928">
        <f>'4-7-1投资性房地产（成本计量）'!R25</f>
        <v>0</v>
      </c>
      <c r="D106" s="928">
        <f>'4-7-1投资性房地产（成本计量）'!S25</f>
        <v>0</v>
      </c>
      <c r="E106" s="928">
        <f>'4-7-1投资性房地产（成本计量）'!U25</f>
        <v>0</v>
      </c>
      <c r="F106" s="928"/>
      <c r="G106" s="928"/>
      <c r="H106" s="928"/>
      <c r="I106" s="928"/>
      <c r="J106" s="928">
        <f>'4-7-1投资性房地产（成本计量）'!W25</f>
        <v>0</v>
      </c>
    </row>
    <row r="107" s="907" customFormat="1" ht="16.5" customHeight="1" spans="1:10">
      <c r="A107" s="917">
        <v>100</v>
      </c>
      <c r="B107" s="927" t="str">
        <f>'4-7-1投资性房地产（成本计量）'!A26</f>
        <v>减：投资性房地产减值准备</v>
      </c>
      <c r="C107" s="928">
        <f>'4-7-1投资性房地产（成本计量）'!R26</f>
        <v>0</v>
      </c>
      <c r="D107" s="928">
        <f>'4-7-1投资性房地产（成本计量）'!S26</f>
        <v>0</v>
      </c>
      <c r="E107" s="928">
        <f>'4-7-1投资性房地产（成本计量）'!U26</f>
        <v>0</v>
      </c>
      <c r="F107" s="928"/>
      <c r="G107" s="928"/>
      <c r="H107" s="928"/>
      <c r="I107" s="928"/>
      <c r="J107" s="928">
        <f>'4-7-1投资性房地产（成本计量）'!W26</f>
        <v>0</v>
      </c>
    </row>
    <row r="108" s="907" customFormat="1" ht="16.5" customHeight="1" spans="1:10">
      <c r="A108" s="917">
        <v>101</v>
      </c>
      <c r="B108" s="927" t="str">
        <f>'4-7-1投资性房地产（成本计量）'!A27</f>
        <v>投资性房地产－房屋净额</v>
      </c>
      <c r="C108" s="47">
        <f>'4-7-1投资性房地产（成本计量）'!R27</f>
        <v>0</v>
      </c>
      <c r="D108" s="47">
        <f>'4-7-1投资性房地产（成本计量）'!S27</f>
        <v>0</v>
      </c>
      <c r="E108" s="47">
        <f>'4-7-1投资性房地产（成本计量）'!U27</f>
        <v>0</v>
      </c>
      <c r="F108" s="47"/>
      <c r="G108" s="47"/>
      <c r="H108" s="47"/>
      <c r="I108" s="47"/>
      <c r="J108" s="47">
        <f>'4-7-1投资性房地产（成本计量）'!W27</f>
        <v>0</v>
      </c>
    </row>
    <row r="109" s="907" customFormat="1" ht="16.5" customHeight="1" spans="1:10">
      <c r="A109" s="917">
        <v>102</v>
      </c>
      <c r="B109" s="927"/>
      <c r="C109" s="47"/>
      <c r="D109" s="47"/>
      <c r="E109" s="47"/>
      <c r="F109" s="47"/>
      <c r="G109" s="47"/>
      <c r="H109" s="47"/>
      <c r="I109" s="47"/>
      <c r="J109" s="47"/>
    </row>
    <row r="110" s="907" customFormat="1" ht="16.5" customHeight="1" spans="1:10">
      <c r="A110" s="917">
        <v>103</v>
      </c>
      <c r="B110" s="918" t="s">
        <v>83</v>
      </c>
      <c r="C110" s="149"/>
      <c r="D110" s="149"/>
      <c r="E110" s="149"/>
      <c r="F110" s="149"/>
      <c r="G110" s="149"/>
      <c r="H110" s="149"/>
      <c r="I110" s="149"/>
      <c r="J110" s="149"/>
    </row>
    <row r="111" s="907" customFormat="1" ht="16.5" customHeight="1" spans="1:10">
      <c r="A111" s="917">
        <v>104</v>
      </c>
      <c r="B111" s="927" t="s">
        <v>84</v>
      </c>
      <c r="C111" s="46"/>
      <c r="D111" s="46">
        <f>'4-7-3投资性地产（成本计量）'!N31</f>
        <v>0</v>
      </c>
      <c r="E111" s="46"/>
      <c r="F111" s="46"/>
      <c r="G111" s="46"/>
      <c r="H111" s="46"/>
      <c r="I111" s="46"/>
      <c r="J111" s="149">
        <f>'4-7-3投资性地产（成本计量）'!P31</f>
        <v>0</v>
      </c>
    </row>
    <row r="112" s="907" customFormat="1" ht="16.5" customHeight="1" spans="1:10">
      <c r="A112" s="917">
        <v>105</v>
      </c>
      <c r="B112" s="927" t="s">
        <v>85</v>
      </c>
      <c r="C112" s="46"/>
      <c r="D112" s="46">
        <f>'4-7-3投资性地产（成本计量）'!N32</f>
        <v>0</v>
      </c>
      <c r="E112" s="46"/>
      <c r="F112" s="46"/>
      <c r="G112" s="46"/>
      <c r="H112" s="46"/>
      <c r="I112" s="46"/>
      <c r="J112" s="149">
        <f>'4-7-3投资性地产（成本计量）'!P32</f>
        <v>0</v>
      </c>
    </row>
    <row r="113" s="907" customFormat="1" ht="16.5" customHeight="1" spans="1:10">
      <c r="A113" s="917">
        <v>106</v>
      </c>
      <c r="B113" s="149" t="s">
        <v>86</v>
      </c>
      <c r="C113" s="46"/>
      <c r="D113" s="46">
        <f>'4-7-3投资性地产（成本计量）'!N33</f>
        <v>0</v>
      </c>
      <c r="E113" s="46"/>
      <c r="F113" s="46"/>
      <c r="G113" s="46"/>
      <c r="H113" s="46"/>
      <c r="I113" s="46"/>
      <c r="J113" s="149">
        <f>'4-7-3投资性地产（成本计量）'!P33</f>
        <v>0</v>
      </c>
    </row>
    <row r="114" s="907" customFormat="1" ht="16.5" customHeight="1" spans="1:10">
      <c r="A114" s="917">
        <v>107</v>
      </c>
      <c r="B114" s="149"/>
      <c r="C114" s="46"/>
      <c r="D114" s="46"/>
      <c r="E114" s="46"/>
      <c r="F114" s="46"/>
      <c r="G114" s="46"/>
      <c r="H114" s="46"/>
      <c r="I114" s="46"/>
      <c r="J114" s="149"/>
    </row>
    <row r="115" s="907" customFormat="1" ht="16.5" customHeight="1" spans="1:10">
      <c r="A115" s="917">
        <v>108</v>
      </c>
      <c r="B115" s="918" t="s">
        <v>87</v>
      </c>
      <c r="C115" s="46"/>
      <c r="D115" s="46"/>
      <c r="E115" s="46"/>
      <c r="F115" s="46"/>
      <c r="G115" s="46"/>
      <c r="H115" s="46"/>
      <c r="I115" s="46"/>
      <c r="J115" s="46"/>
    </row>
    <row r="116" s="907" customFormat="1" ht="16.5" customHeight="1" spans="1:10">
      <c r="A116" s="917">
        <v>109</v>
      </c>
      <c r="B116" s="929" t="s">
        <v>88</v>
      </c>
      <c r="C116" s="46">
        <f>'4-8-1房屋建筑物'!U10</f>
        <v>0</v>
      </c>
      <c r="D116" s="46">
        <f>'4-8-1房屋建筑物'!V10</f>
        <v>0</v>
      </c>
      <c r="E116" s="46">
        <f>'4-8-1房屋建筑物'!X10</f>
        <v>0</v>
      </c>
      <c r="F116" s="46"/>
      <c r="G116" s="46"/>
      <c r="H116" s="46"/>
      <c r="I116" s="46"/>
      <c r="J116" s="46">
        <f>'4-8-1房屋建筑物'!Z10</f>
        <v>0</v>
      </c>
    </row>
    <row r="117" s="907" customFormat="1" ht="16.5" customHeight="1" spans="1:10">
      <c r="A117" s="917">
        <v>110</v>
      </c>
      <c r="B117" s="929" t="s">
        <v>89</v>
      </c>
      <c r="C117" s="46">
        <f>'4-8-1房屋建筑物'!U11</f>
        <v>0</v>
      </c>
      <c r="D117" s="46">
        <f>'4-8-1房屋建筑物'!V11</f>
        <v>0</v>
      </c>
      <c r="E117" s="46">
        <f>'4-8-1房屋建筑物'!X11</f>
        <v>0</v>
      </c>
      <c r="F117" s="46"/>
      <c r="G117" s="46"/>
      <c r="H117" s="46"/>
      <c r="I117" s="46"/>
      <c r="J117" s="46">
        <f>'4-8-1房屋建筑物'!Z11</f>
        <v>0</v>
      </c>
    </row>
    <row r="118" s="907" customFormat="1" ht="16.5" customHeight="1" spans="1:10">
      <c r="A118" s="917">
        <v>111</v>
      </c>
      <c r="B118" s="46" t="s">
        <v>90</v>
      </c>
      <c r="C118" s="46">
        <f>'4-8-1房屋建筑物'!U12</f>
        <v>0</v>
      </c>
      <c r="D118" s="46">
        <f>'4-8-1房屋建筑物'!V12</f>
        <v>0</v>
      </c>
      <c r="E118" s="46">
        <f>'4-8-1房屋建筑物'!X12</f>
        <v>0</v>
      </c>
      <c r="F118" s="46"/>
      <c r="G118" s="46"/>
      <c r="H118" s="46"/>
      <c r="I118" s="46"/>
      <c r="J118" s="46">
        <f>'4-8-1房屋建筑物'!Z12</f>
        <v>0</v>
      </c>
    </row>
    <row r="119" s="907" customFormat="1" ht="16.5" customHeight="1" spans="1:10">
      <c r="A119" s="917">
        <v>112</v>
      </c>
      <c r="B119" s="46"/>
      <c r="C119" s="46"/>
      <c r="D119" s="46"/>
      <c r="E119" s="46"/>
      <c r="F119" s="46"/>
      <c r="G119" s="46"/>
      <c r="H119" s="46"/>
      <c r="I119" s="46"/>
      <c r="J119" s="46"/>
    </row>
    <row r="120" s="907" customFormat="1" ht="16.5" customHeight="1" spans="1:10">
      <c r="A120" s="917">
        <v>113</v>
      </c>
      <c r="B120" s="918" t="s">
        <v>91</v>
      </c>
      <c r="C120" s="46"/>
      <c r="D120" s="46"/>
      <c r="E120" s="46"/>
      <c r="F120" s="46"/>
      <c r="G120" s="46"/>
      <c r="H120" s="46"/>
      <c r="I120" s="46"/>
      <c r="J120" s="46"/>
    </row>
    <row r="121" s="907" customFormat="1" ht="16.5" customHeight="1" spans="1:10">
      <c r="A121" s="917">
        <v>114</v>
      </c>
      <c r="B121" s="919" t="s">
        <v>92</v>
      </c>
      <c r="C121" s="46">
        <f>'4-8-2构筑物'!L25</f>
        <v>0</v>
      </c>
      <c r="D121" s="46">
        <f>'4-8-2构筑物'!M25</f>
        <v>0</v>
      </c>
      <c r="E121" s="46">
        <f>'4-8-2构筑物'!O25</f>
        <v>0</v>
      </c>
      <c r="F121" s="46"/>
      <c r="G121" s="46"/>
      <c r="H121" s="46"/>
      <c r="I121" s="46"/>
      <c r="J121" s="46">
        <f>'4-8-2构筑物'!Q25</f>
        <v>0</v>
      </c>
    </row>
    <row r="122" s="907" customFormat="1" ht="16.5" customHeight="1" spans="1:10">
      <c r="A122" s="917">
        <v>115</v>
      </c>
      <c r="B122" s="919" t="s">
        <v>93</v>
      </c>
      <c r="C122" s="46">
        <f>'4-8-2构筑物'!L26</f>
        <v>0</v>
      </c>
      <c r="D122" s="46">
        <f>'4-8-2构筑物'!M26</f>
        <v>0</v>
      </c>
      <c r="E122" s="46">
        <f>'4-8-2构筑物'!O26</f>
        <v>0</v>
      </c>
      <c r="F122" s="46"/>
      <c r="G122" s="46"/>
      <c r="H122" s="46"/>
      <c r="I122" s="46"/>
      <c r="J122" s="46">
        <f>'4-8-2构筑物'!Q26</f>
        <v>0</v>
      </c>
    </row>
    <row r="123" s="907" customFormat="1" ht="16.5" customHeight="1" spans="1:10">
      <c r="A123" s="917">
        <v>116</v>
      </c>
      <c r="B123" s="46" t="s">
        <v>94</v>
      </c>
      <c r="C123" s="46">
        <f>'4-8-2构筑物'!L27</f>
        <v>0</v>
      </c>
      <c r="D123" s="46">
        <f>'4-8-2构筑物'!M27</f>
        <v>0</v>
      </c>
      <c r="E123" s="46">
        <f>'4-8-2构筑物'!O27</f>
        <v>0</v>
      </c>
      <c r="F123" s="46"/>
      <c r="G123" s="46"/>
      <c r="H123" s="46"/>
      <c r="I123" s="46"/>
      <c r="J123" s="46">
        <f>'4-8-2构筑物'!Q27</f>
        <v>0</v>
      </c>
    </row>
    <row r="124" s="907" customFormat="1" ht="16.5" customHeight="1" spans="1:10">
      <c r="A124" s="917">
        <v>117</v>
      </c>
      <c r="B124" s="46"/>
      <c r="C124" s="46"/>
      <c r="D124" s="46"/>
      <c r="E124" s="46"/>
      <c r="F124" s="46"/>
      <c r="G124" s="46"/>
      <c r="H124" s="46"/>
      <c r="I124" s="46"/>
      <c r="J124" s="46"/>
    </row>
    <row r="125" s="907" customFormat="1" ht="16.5" customHeight="1" spans="1:10">
      <c r="A125" s="917">
        <v>118</v>
      </c>
      <c r="B125" s="918" t="s">
        <v>95</v>
      </c>
      <c r="C125" s="46"/>
      <c r="D125" s="46"/>
      <c r="E125" s="46"/>
      <c r="F125" s="46"/>
      <c r="G125" s="46"/>
      <c r="H125" s="46"/>
      <c r="I125" s="46"/>
      <c r="J125" s="46"/>
    </row>
    <row r="126" s="907" customFormat="1" ht="16.5" customHeight="1" spans="1:10">
      <c r="A126" s="917">
        <v>119</v>
      </c>
      <c r="B126" s="919" t="s">
        <v>96</v>
      </c>
      <c r="C126" s="46">
        <f>'4-8-3管道沟槽'!M25</f>
        <v>0</v>
      </c>
      <c r="D126" s="46">
        <f>'4-8-3管道沟槽'!N25</f>
        <v>0</v>
      </c>
      <c r="E126" s="46">
        <f>'4-8-3管道沟槽'!P25</f>
        <v>0</v>
      </c>
      <c r="F126" s="46"/>
      <c r="G126" s="46"/>
      <c r="H126" s="46"/>
      <c r="I126" s="46"/>
      <c r="J126" s="46">
        <f>'4-8-3管道沟槽'!R25</f>
        <v>0</v>
      </c>
    </row>
    <row r="127" s="907" customFormat="1" ht="16.5" customHeight="1" spans="1:10">
      <c r="A127" s="917">
        <v>120</v>
      </c>
      <c r="B127" s="919" t="s">
        <v>97</v>
      </c>
      <c r="C127" s="46">
        <f>'4-8-3管道沟槽'!M26</f>
        <v>0</v>
      </c>
      <c r="D127" s="46">
        <f>'4-8-3管道沟槽'!N26</f>
        <v>0</v>
      </c>
      <c r="E127" s="46">
        <f>'4-8-3管道沟槽'!P26</f>
        <v>0</v>
      </c>
      <c r="F127" s="46"/>
      <c r="G127" s="46"/>
      <c r="H127" s="46"/>
      <c r="I127" s="46"/>
      <c r="J127" s="46">
        <f>'4-8-3管道沟槽'!R26</f>
        <v>0</v>
      </c>
    </row>
    <row r="128" s="907" customFormat="1" ht="16.5" customHeight="1" spans="1:10">
      <c r="A128" s="917">
        <v>121</v>
      </c>
      <c r="B128" s="46" t="s">
        <v>98</v>
      </c>
      <c r="C128" s="46">
        <f>'4-8-3管道沟槽'!M27</f>
        <v>0</v>
      </c>
      <c r="D128" s="46">
        <f>'4-8-3管道沟槽'!N27</f>
        <v>0</v>
      </c>
      <c r="E128" s="46">
        <f>'4-8-3管道沟槽'!P27</f>
        <v>0</v>
      </c>
      <c r="F128" s="46"/>
      <c r="G128" s="46"/>
      <c r="H128" s="46"/>
      <c r="I128" s="46"/>
      <c r="J128" s="46">
        <f>'4-8-3管道沟槽'!R27</f>
        <v>0</v>
      </c>
    </row>
    <row r="129" s="907" customFormat="1" ht="16.5" customHeight="1" spans="1:10">
      <c r="A129" s="917">
        <v>122</v>
      </c>
      <c r="B129" s="46"/>
      <c r="C129" s="46"/>
      <c r="D129" s="46"/>
      <c r="E129" s="46"/>
      <c r="F129" s="46"/>
      <c r="G129" s="46"/>
      <c r="H129" s="46"/>
      <c r="I129" s="46"/>
      <c r="J129" s="46"/>
    </row>
    <row r="130" s="907" customFormat="1" ht="16.5" customHeight="1" spans="1:10">
      <c r="A130" s="917">
        <v>123</v>
      </c>
      <c r="B130" s="918" t="s">
        <v>99</v>
      </c>
      <c r="C130" s="46"/>
      <c r="D130" s="46"/>
      <c r="E130" s="46"/>
      <c r="F130" s="46"/>
      <c r="G130" s="46"/>
      <c r="H130" s="46"/>
      <c r="I130" s="46"/>
      <c r="J130" s="46"/>
    </row>
    <row r="131" s="907" customFormat="1" ht="16.5" customHeight="1" spans="1:10">
      <c r="A131" s="917">
        <v>124</v>
      </c>
      <c r="B131" s="919" t="s">
        <v>100</v>
      </c>
      <c r="C131" s="295">
        <f>'4-8-4井巷工程'!S25</f>
        <v>0</v>
      </c>
      <c r="D131" s="295">
        <f>'4-8-4井巷工程'!T25</f>
        <v>0</v>
      </c>
      <c r="E131" s="46">
        <f>'4-8-4井巷工程'!V25</f>
        <v>0</v>
      </c>
      <c r="F131" s="46"/>
      <c r="G131" s="46"/>
      <c r="H131" s="46"/>
      <c r="I131" s="46"/>
      <c r="J131" s="46">
        <f>'4-8-4井巷工程'!X25</f>
        <v>0</v>
      </c>
    </row>
    <row r="132" s="907" customFormat="1" ht="16.5" customHeight="1" spans="1:10">
      <c r="A132" s="917">
        <v>125</v>
      </c>
      <c r="B132" s="919" t="s">
        <v>101</v>
      </c>
      <c r="C132" s="46">
        <f>'4-8-4井巷工程'!S26</f>
        <v>0</v>
      </c>
      <c r="D132" s="46">
        <f>'4-8-4井巷工程'!T26</f>
        <v>0</v>
      </c>
      <c r="E132" s="46">
        <f>'4-8-4井巷工程'!V26</f>
        <v>0</v>
      </c>
      <c r="F132" s="46"/>
      <c r="G132" s="46"/>
      <c r="H132" s="46"/>
      <c r="I132" s="46"/>
      <c r="J132" s="46">
        <f>'4-8-4井巷工程'!X26</f>
        <v>0</v>
      </c>
    </row>
    <row r="133" s="907" customFormat="1" ht="16.5" customHeight="1" spans="1:10">
      <c r="A133" s="917">
        <v>126</v>
      </c>
      <c r="B133" s="46" t="s">
        <v>102</v>
      </c>
      <c r="C133" s="46">
        <f>'4-8-4井巷工程'!S27</f>
        <v>0</v>
      </c>
      <c r="D133" s="46">
        <f>'4-8-4井巷工程'!T27</f>
        <v>0</v>
      </c>
      <c r="E133" s="46">
        <f>'4-8-4井巷工程'!V27</f>
        <v>0</v>
      </c>
      <c r="F133" s="46"/>
      <c r="G133" s="46"/>
      <c r="H133" s="46"/>
      <c r="I133" s="46"/>
      <c r="J133" s="46">
        <f>'4-8-4井巷工程'!X27</f>
        <v>0</v>
      </c>
    </row>
    <row r="134" s="907" customFormat="1" ht="16.5" customHeight="1" spans="1:10">
      <c r="A134" s="917">
        <v>127</v>
      </c>
      <c r="B134" s="46"/>
      <c r="C134" s="46"/>
      <c r="D134" s="46"/>
      <c r="E134" s="46"/>
      <c r="F134" s="46"/>
      <c r="G134" s="46"/>
      <c r="H134" s="46"/>
      <c r="I134" s="46"/>
      <c r="J134" s="46"/>
    </row>
    <row r="135" s="907" customFormat="1" ht="16.5" customHeight="1" spans="1:10">
      <c r="A135" s="917">
        <v>128</v>
      </c>
      <c r="B135" s="918" t="s">
        <v>103</v>
      </c>
      <c r="C135" s="295"/>
      <c r="D135" s="295"/>
      <c r="E135" s="46"/>
      <c r="F135" s="46"/>
      <c r="G135" s="46"/>
      <c r="H135" s="46"/>
      <c r="I135" s="46"/>
      <c r="J135" s="46"/>
    </row>
    <row r="136" s="907" customFormat="1" ht="16.5" customHeight="1" spans="1:10">
      <c r="A136" s="917">
        <v>129</v>
      </c>
      <c r="B136" s="919" t="s">
        <v>104</v>
      </c>
      <c r="C136" s="46" t="e">
        <f>'4-8-5机器设备'!#REF!</f>
        <v>#REF!</v>
      </c>
      <c r="D136" s="46" t="e">
        <f>'4-8-5机器设备'!#REF!</f>
        <v>#REF!</v>
      </c>
      <c r="E136" s="46" t="e">
        <f>'4-8-5机器设备'!#REF!</f>
        <v>#REF!</v>
      </c>
      <c r="F136" s="46"/>
      <c r="G136" s="46"/>
      <c r="H136" s="46"/>
      <c r="I136" s="46"/>
      <c r="J136" s="46" t="e">
        <f>'4-8-5机器设备'!#REF!</f>
        <v>#REF!</v>
      </c>
    </row>
    <row r="137" s="907" customFormat="1" ht="16.5" customHeight="1" spans="1:10">
      <c r="A137" s="917">
        <v>130</v>
      </c>
      <c r="B137" s="919" t="s">
        <v>105</v>
      </c>
      <c r="C137" s="46" t="e">
        <f>'4-8-5机器设备'!#REF!</f>
        <v>#REF!</v>
      </c>
      <c r="D137" s="46" t="e">
        <f>'4-8-5机器设备'!#REF!</f>
        <v>#REF!</v>
      </c>
      <c r="E137" s="46" t="e">
        <f>'4-8-5机器设备'!#REF!</f>
        <v>#REF!</v>
      </c>
      <c r="F137" s="46"/>
      <c r="G137" s="46"/>
      <c r="H137" s="46"/>
      <c r="I137" s="46"/>
      <c r="J137" s="46" t="e">
        <f>'4-8-5机器设备'!#REF!</f>
        <v>#REF!</v>
      </c>
    </row>
    <row r="138" s="907" customFormat="1" ht="16.5" customHeight="1" spans="1:10">
      <c r="A138" s="917">
        <v>131</v>
      </c>
      <c r="B138" s="46" t="s">
        <v>106</v>
      </c>
      <c r="C138" s="46" t="e">
        <f>'4-8-5机器设备'!#REF!</f>
        <v>#REF!</v>
      </c>
      <c r="D138" s="46" t="e">
        <f>'4-8-5机器设备'!#REF!</f>
        <v>#REF!</v>
      </c>
      <c r="E138" s="46" t="e">
        <f>'4-8-5机器设备'!#REF!</f>
        <v>#REF!</v>
      </c>
      <c r="F138" s="46"/>
      <c r="G138" s="46"/>
      <c r="H138" s="46"/>
      <c r="I138" s="46"/>
      <c r="J138" s="46" t="e">
        <f>'4-8-5机器设备'!#REF!</f>
        <v>#REF!</v>
      </c>
    </row>
    <row r="139" s="907" customFormat="1" ht="16.5" customHeight="1" spans="1:10">
      <c r="A139" s="917">
        <v>132</v>
      </c>
      <c r="B139" s="46"/>
      <c r="C139" s="46"/>
      <c r="D139" s="46"/>
      <c r="E139" s="46"/>
      <c r="F139" s="46"/>
      <c r="G139" s="46"/>
      <c r="H139" s="46"/>
      <c r="I139" s="46"/>
      <c r="J139" s="46"/>
    </row>
    <row r="140" s="907" customFormat="1" ht="16.5" customHeight="1" spans="1:10">
      <c r="A140" s="917">
        <v>133</v>
      </c>
      <c r="B140" s="918" t="s">
        <v>107</v>
      </c>
      <c r="C140" s="46"/>
      <c r="D140" s="46"/>
      <c r="E140" s="46"/>
      <c r="F140" s="46"/>
      <c r="G140" s="46"/>
      <c r="H140" s="46"/>
      <c r="I140" s="46"/>
      <c r="J140" s="46"/>
    </row>
    <row r="141" s="907" customFormat="1" ht="16.5" customHeight="1" spans="1:10">
      <c r="A141" s="917">
        <v>134</v>
      </c>
      <c r="B141" s="919" t="s">
        <v>108</v>
      </c>
      <c r="C141" s="46">
        <f>'4-8-6车辆'!P25</f>
        <v>0</v>
      </c>
      <c r="D141" s="46">
        <f>'4-8-6车辆'!Q25</f>
        <v>0</v>
      </c>
      <c r="E141" s="46">
        <f>'4-8-6车辆'!S25</f>
        <v>0</v>
      </c>
      <c r="F141" s="46"/>
      <c r="G141" s="46"/>
      <c r="H141" s="46"/>
      <c r="I141" s="46"/>
      <c r="J141" s="46">
        <f>'4-8-6车辆'!U25</f>
        <v>0</v>
      </c>
    </row>
    <row r="142" s="907" customFormat="1" ht="16.5" customHeight="1" spans="1:10">
      <c r="A142" s="917">
        <v>135</v>
      </c>
      <c r="B142" s="919" t="s">
        <v>109</v>
      </c>
      <c r="C142" s="46">
        <f>'4-8-6车辆'!P26</f>
        <v>0</v>
      </c>
      <c r="D142" s="46">
        <f>'4-8-6车辆'!Q26</f>
        <v>0</v>
      </c>
      <c r="E142" s="46">
        <f>'4-8-6车辆'!S26</f>
        <v>0</v>
      </c>
      <c r="F142" s="46"/>
      <c r="G142" s="46"/>
      <c r="H142" s="46"/>
      <c r="I142" s="46"/>
      <c r="J142" s="46">
        <f>'4-8-6车辆'!U26</f>
        <v>0</v>
      </c>
    </row>
    <row r="143" s="907" customFormat="1" ht="16.5" customHeight="1" spans="1:10">
      <c r="A143" s="917">
        <v>136</v>
      </c>
      <c r="B143" s="46" t="s">
        <v>110</v>
      </c>
      <c r="C143" s="46">
        <f>'4-8-6车辆'!P27</f>
        <v>0</v>
      </c>
      <c r="D143" s="46">
        <f>'4-8-6车辆'!Q27</f>
        <v>0</v>
      </c>
      <c r="E143" s="46">
        <f>'4-8-6车辆'!S27</f>
        <v>0</v>
      </c>
      <c r="F143" s="46"/>
      <c r="G143" s="46"/>
      <c r="H143" s="46"/>
      <c r="I143" s="46"/>
      <c r="J143" s="46">
        <f>'4-8-6车辆'!U27</f>
        <v>0</v>
      </c>
    </row>
    <row r="144" s="907" customFormat="1" ht="16.5" customHeight="1" spans="1:10">
      <c r="A144" s="917">
        <v>137</v>
      </c>
      <c r="B144" s="46"/>
      <c r="C144" s="46"/>
      <c r="D144" s="46"/>
      <c r="E144" s="46"/>
      <c r="F144" s="46"/>
      <c r="G144" s="46"/>
      <c r="H144" s="46"/>
      <c r="I144" s="46"/>
      <c r="J144" s="46"/>
    </row>
    <row r="145" s="907" customFormat="1" ht="16.5" customHeight="1" spans="1:10">
      <c r="A145" s="917">
        <v>138</v>
      </c>
      <c r="B145" s="918" t="s">
        <v>111</v>
      </c>
      <c r="C145" s="46"/>
      <c r="D145" s="46"/>
      <c r="E145" s="46"/>
      <c r="F145" s="46"/>
      <c r="G145" s="46"/>
      <c r="H145" s="46"/>
      <c r="I145" s="46"/>
      <c r="J145" s="46"/>
    </row>
    <row r="146" s="907" customFormat="1" ht="16.5" customHeight="1" spans="1:10">
      <c r="A146" s="917">
        <v>139</v>
      </c>
      <c r="B146" s="919" t="s">
        <v>112</v>
      </c>
      <c r="C146" s="46">
        <f>'4-8-7电子设备'!M145</f>
        <v>0</v>
      </c>
      <c r="D146" s="46">
        <f>'4-8-7电子设备'!N145</f>
        <v>0</v>
      </c>
      <c r="E146" s="46">
        <f>'4-8-7电子设备'!P145</f>
        <v>0</v>
      </c>
      <c r="F146" s="46"/>
      <c r="G146" s="46"/>
      <c r="H146" s="46"/>
      <c r="I146" s="46"/>
      <c r="J146" s="46">
        <f>'4-8-7电子设备'!R145</f>
        <v>0</v>
      </c>
    </row>
    <row r="147" s="907" customFormat="1" ht="16.5" customHeight="1" spans="1:10">
      <c r="A147" s="917">
        <v>140</v>
      </c>
      <c r="B147" s="919" t="s">
        <v>113</v>
      </c>
      <c r="C147" s="46">
        <f>'4-8-7电子设备'!M146</f>
        <v>0</v>
      </c>
      <c r="D147" s="46">
        <f>'4-8-7电子设备'!N146</f>
        <v>0</v>
      </c>
      <c r="E147" s="46">
        <f>'4-8-7电子设备'!P146</f>
        <v>0</v>
      </c>
      <c r="F147" s="46"/>
      <c r="G147" s="46"/>
      <c r="H147" s="46"/>
      <c r="I147" s="46"/>
      <c r="J147" s="46">
        <f>'4-8-7电子设备'!R146</f>
        <v>0</v>
      </c>
    </row>
    <row r="148" s="907" customFormat="1" ht="16.5" customHeight="1" spans="1:10">
      <c r="A148" s="917">
        <v>141</v>
      </c>
      <c r="B148" s="46" t="s">
        <v>114</v>
      </c>
      <c r="C148" s="46">
        <f>'4-8-7电子设备'!M147</f>
        <v>0</v>
      </c>
      <c r="D148" s="46">
        <f>'4-8-7电子设备'!N147</f>
        <v>0</v>
      </c>
      <c r="E148" s="46">
        <f>'4-8-7电子设备'!P147</f>
        <v>0</v>
      </c>
      <c r="F148" s="46"/>
      <c r="G148" s="46"/>
      <c r="H148" s="46"/>
      <c r="I148" s="46"/>
      <c r="J148" s="46">
        <f>'4-8-7电子设备'!R147</f>
        <v>0</v>
      </c>
    </row>
    <row r="149" s="907" customFormat="1" ht="16.5" customHeight="1" spans="1:10">
      <c r="A149" s="917">
        <v>142</v>
      </c>
      <c r="B149" s="46"/>
      <c r="C149" s="46"/>
      <c r="D149" s="46"/>
      <c r="E149" s="46"/>
      <c r="F149" s="46"/>
      <c r="G149" s="46"/>
      <c r="H149" s="46"/>
      <c r="I149" s="46"/>
      <c r="J149" s="46"/>
    </row>
    <row r="150" s="907" customFormat="1" ht="16.5" customHeight="1" spans="1:10">
      <c r="A150" s="917">
        <v>143</v>
      </c>
      <c r="B150" s="918" t="s">
        <v>115</v>
      </c>
      <c r="C150" s="46"/>
      <c r="D150" s="46"/>
      <c r="E150" s="46"/>
      <c r="F150" s="46"/>
      <c r="G150" s="46"/>
      <c r="H150" s="46"/>
      <c r="I150" s="46"/>
      <c r="J150" s="46"/>
    </row>
    <row r="151" s="907" customFormat="1" ht="16.5" customHeight="1" spans="1:10">
      <c r="A151" s="917">
        <v>144</v>
      </c>
      <c r="B151" s="919" t="s">
        <v>116</v>
      </c>
      <c r="C151" s="46">
        <f>'4-8-9船舶'!AL25</f>
        <v>0</v>
      </c>
      <c r="D151" s="46">
        <f>'4-8-9船舶'!AM25</f>
        <v>0</v>
      </c>
      <c r="E151" s="46">
        <f>'4-8-9船舶'!AO25</f>
        <v>0</v>
      </c>
      <c r="F151" s="46"/>
      <c r="G151" s="46"/>
      <c r="H151" s="46"/>
      <c r="I151" s="46"/>
      <c r="J151" s="46">
        <f>'4-8-9船舶'!AQ25</f>
        <v>0</v>
      </c>
    </row>
    <row r="152" s="907" customFormat="1" ht="16.5" customHeight="1" spans="1:10">
      <c r="A152" s="917">
        <v>145</v>
      </c>
      <c r="B152" s="919" t="s">
        <v>117</v>
      </c>
      <c r="C152" s="46">
        <f>'4-8-9船舶'!AL26</f>
        <v>0</v>
      </c>
      <c r="D152" s="46">
        <f>'4-8-9船舶'!AM26</f>
        <v>0</v>
      </c>
      <c r="E152" s="46">
        <f>'4-8-9船舶'!AO26</f>
        <v>0</v>
      </c>
      <c r="F152" s="46"/>
      <c r="G152" s="46"/>
      <c r="H152" s="46"/>
      <c r="I152" s="46"/>
      <c r="J152" s="46">
        <f>'4-8-9船舶'!AQ26</f>
        <v>0</v>
      </c>
    </row>
    <row r="153" s="907" customFormat="1" ht="16.5" customHeight="1" spans="1:10">
      <c r="A153" s="917">
        <v>146</v>
      </c>
      <c r="B153" s="46" t="s">
        <v>118</v>
      </c>
      <c r="C153" s="46">
        <f>'4-8-9船舶'!AL27</f>
        <v>0</v>
      </c>
      <c r="D153" s="46">
        <f>'4-8-9船舶'!AM27</f>
        <v>0</v>
      </c>
      <c r="E153" s="46">
        <f>'4-8-9船舶'!AO27</f>
        <v>0</v>
      </c>
      <c r="F153" s="46"/>
      <c r="G153" s="46"/>
      <c r="H153" s="46"/>
      <c r="I153" s="46"/>
      <c r="J153" s="46">
        <f>'4-8-9船舶'!AQ27</f>
        <v>0</v>
      </c>
    </row>
    <row r="154" s="907" customFormat="1" ht="16.5" customHeight="1" spans="1:10">
      <c r="A154" s="917">
        <v>147</v>
      </c>
      <c r="B154" s="46"/>
      <c r="C154" s="46"/>
      <c r="D154" s="46"/>
      <c r="E154" s="46"/>
      <c r="F154" s="46"/>
      <c r="G154" s="46"/>
      <c r="H154" s="46"/>
      <c r="I154" s="46"/>
      <c r="J154" s="46"/>
    </row>
    <row r="155" s="907" customFormat="1" ht="16.5" customHeight="1" spans="1:10">
      <c r="A155" s="917">
        <v>148</v>
      </c>
      <c r="B155" s="918" t="s">
        <v>119</v>
      </c>
      <c r="C155" s="46"/>
      <c r="D155" s="46"/>
      <c r="E155" s="46"/>
      <c r="F155" s="46"/>
      <c r="G155" s="46"/>
      <c r="H155" s="46"/>
      <c r="I155" s="46"/>
      <c r="J155" s="46"/>
    </row>
    <row r="156" s="907" customFormat="1" ht="16.5" customHeight="1" spans="1:10">
      <c r="A156" s="917">
        <v>149</v>
      </c>
      <c r="B156" s="919" t="s">
        <v>120</v>
      </c>
      <c r="C156" s="46"/>
      <c r="D156" s="46">
        <f>'4-9-1在建（土建）'!N25</f>
        <v>0</v>
      </c>
      <c r="E156" s="46"/>
      <c r="F156" s="46"/>
      <c r="G156" s="46"/>
      <c r="H156" s="46"/>
      <c r="I156" s="46"/>
      <c r="J156" s="46">
        <f>'4-9-1在建（土建）'!P25</f>
        <v>0</v>
      </c>
    </row>
    <row r="157" s="907" customFormat="1" ht="16.5" customHeight="1" spans="1:10">
      <c r="A157" s="917">
        <v>150</v>
      </c>
      <c r="B157" s="919" t="s">
        <v>121</v>
      </c>
      <c r="C157" s="46"/>
      <c r="D157" s="46">
        <f>'4-9-1在建（土建）'!N26</f>
        <v>0</v>
      </c>
      <c r="E157" s="46"/>
      <c r="F157" s="46"/>
      <c r="G157" s="46"/>
      <c r="H157" s="46"/>
      <c r="I157" s="46"/>
      <c r="J157" s="46">
        <f>'4-9-1在建（土建）'!P26</f>
        <v>0</v>
      </c>
    </row>
    <row r="158" s="907" customFormat="1" ht="16.5" customHeight="1" spans="1:10">
      <c r="A158" s="917">
        <v>151</v>
      </c>
      <c r="B158" s="46" t="s">
        <v>122</v>
      </c>
      <c r="C158" s="46"/>
      <c r="D158" s="46">
        <f>'4-9-1在建（土建）'!N27</f>
        <v>0</v>
      </c>
      <c r="E158" s="46"/>
      <c r="F158" s="46"/>
      <c r="G158" s="46"/>
      <c r="H158" s="46"/>
      <c r="I158" s="46"/>
      <c r="J158" s="46">
        <f>'4-9-1在建（土建）'!P27</f>
        <v>0</v>
      </c>
    </row>
    <row r="159" s="907" customFormat="1" ht="16.5" customHeight="1" spans="1:10">
      <c r="A159" s="917">
        <v>152</v>
      </c>
      <c r="B159" s="46"/>
      <c r="C159" s="46"/>
      <c r="D159" s="46"/>
      <c r="E159" s="46"/>
      <c r="F159" s="46"/>
      <c r="G159" s="46"/>
      <c r="H159" s="46"/>
      <c r="I159" s="46"/>
      <c r="J159" s="46"/>
    </row>
    <row r="160" s="907" customFormat="1" ht="16.5" customHeight="1" spans="1:10">
      <c r="A160" s="917">
        <v>153</v>
      </c>
      <c r="B160" s="918" t="s">
        <v>123</v>
      </c>
      <c r="C160" s="46"/>
      <c r="D160" s="46"/>
      <c r="E160" s="46"/>
      <c r="F160" s="46"/>
      <c r="G160" s="46"/>
      <c r="H160" s="46"/>
      <c r="I160" s="46"/>
      <c r="J160" s="46"/>
    </row>
    <row r="161" s="907" customFormat="1" ht="16.5" customHeight="1" spans="1:10">
      <c r="A161" s="917">
        <v>154</v>
      </c>
      <c r="B161" s="919" t="s">
        <v>124</v>
      </c>
      <c r="C161" s="46"/>
      <c r="D161" s="46">
        <f>'4-9-2在建（设备）'!O25</f>
        <v>0</v>
      </c>
      <c r="E161" s="46"/>
      <c r="F161" s="46"/>
      <c r="G161" s="46"/>
      <c r="H161" s="46"/>
      <c r="I161" s="46"/>
      <c r="J161" s="46">
        <f>'4-9-2在建（设备）'!T25</f>
        <v>0</v>
      </c>
    </row>
    <row r="162" s="907" customFormat="1" ht="16.5" customHeight="1" spans="1:10">
      <c r="A162" s="917">
        <v>155</v>
      </c>
      <c r="B162" s="919" t="s">
        <v>125</v>
      </c>
      <c r="C162" s="46"/>
      <c r="D162" s="46">
        <f>'4-9-2在建（设备）'!O26</f>
        <v>0</v>
      </c>
      <c r="E162" s="46"/>
      <c r="F162" s="46"/>
      <c r="G162" s="46"/>
      <c r="H162" s="46"/>
      <c r="I162" s="46"/>
      <c r="J162" s="46">
        <f>'4-9-2在建（设备）'!T26</f>
        <v>0</v>
      </c>
    </row>
    <row r="163" s="907" customFormat="1" ht="16.5" customHeight="1" spans="1:10">
      <c r="A163" s="917">
        <v>156</v>
      </c>
      <c r="B163" s="46" t="s">
        <v>126</v>
      </c>
      <c r="C163" s="46"/>
      <c r="D163" s="46">
        <f>'4-9-2在建（设备）'!O27</f>
        <v>0</v>
      </c>
      <c r="E163" s="46"/>
      <c r="F163" s="46"/>
      <c r="G163" s="46"/>
      <c r="H163" s="46"/>
      <c r="I163" s="46"/>
      <c r="J163" s="46">
        <f>'4-9-2在建（设备）'!T27</f>
        <v>0</v>
      </c>
    </row>
    <row r="164" s="907" customFormat="1" ht="16.5" customHeight="1" spans="1:10">
      <c r="A164" s="917">
        <v>157</v>
      </c>
      <c r="B164" s="46"/>
      <c r="C164" s="46"/>
      <c r="D164" s="46"/>
      <c r="E164" s="46"/>
      <c r="F164" s="46"/>
      <c r="G164" s="46"/>
      <c r="H164" s="46"/>
      <c r="I164" s="46"/>
      <c r="J164" s="46"/>
    </row>
    <row r="165" s="907" customFormat="1" ht="16.5" customHeight="1" spans="1:10">
      <c r="A165" s="917">
        <v>158</v>
      </c>
      <c r="B165" s="918" t="s">
        <v>127</v>
      </c>
      <c r="C165" s="46"/>
      <c r="D165" s="46"/>
      <c r="E165" s="46"/>
      <c r="F165" s="46"/>
      <c r="G165" s="46"/>
      <c r="H165" s="46"/>
      <c r="I165" s="46"/>
      <c r="J165" s="46"/>
    </row>
    <row r="166" s="907" customFormat="1" ht="16.5" customHeight="1" spans="1:10">
      <c r="A166" s="917">
        <v>159</v>
      </c>
      <c r="B166" s="919" t="s">
        <v>128</v>
      </c>
      <c r="C166" s="926"/>
      <c r="D166" s="926">
        <f>'4-9-4在建（工程物资）'!G25</f>
        <v>0</v>
      </c>
      <c r="E166" s="926"/>
      <c r="F166" s="926"/>
      <c r="G166" s="926"/>
      <c r="H166" s="926"/>
      <c r="I166" s="926"/>
      <c r="J166" s="46">
        <f>'4-9-4在建（工程物资）'!K25</f>
        <v>0</v>
      </c>
    </row>
    <row r="167" s="907" customFormat="1" ht="16.5" customHeight="1" spans="1:10">
      <c r="A167" s="917">
        <v>160</v>
      </c>
      <c r="B167" s="919" t="s">
        <v>129</v>
      </c>
      <c r="C167" s="926"/>
      <c r="D167" s="926">
        <f>'4-9-4在建（工程物资）'!G26</f>
        <v>0</v>
      </c>
      <c r="E167" s="926"/>
      <c r="F167" s="926"/>
      <c r="G167" s="926"/>
      <c r="H167" s="926"/>
      <c r="I167" s="926"/>
      <c r="J167" s="46">
        <f>'4-9-4在建（工程物资）'!K26</f>
        <v>0</v>
      </c>
    </row>
    <row r="168" s="907" customFormat="1" ht="16.5" customHeight="1" spans="1:10">
      <c r="A168" s="917">
        <v>161</v>
      </c>
      <c r="B168" s="46" t="s">
        <v>130</v>
      </c>
      <c r="C168" s="46"/>
      <c r="D168" s="46">
        <f>'4-9-4在建（工程物资）'!G27</f>
        <v>0</v>
      </c>
      <c r="E168" s="46"/>
      <c r="F168" s="46"/>
      <c r="G168" s="46"/>
      <c r="H168" s="46"/>
      <c r="I168" s="46"/>
      <c r="J168" s="46">
        <f>'4-9-4在建（工程物资）'!K27</f>
        <v>0</v>
      </c>
    </row>
    <row r="169" s="907" customFormat="1" ht="16.5" customHeight="1" spans="1:10">
      <c r="A169" s="917">
        <v>162</v>
      </c>
      <c r="B169" s="46"/>
      <c r="C169" s="46"/>
      <c r="D169" s="46"/>
      <c r="E169" s="46"/>
      <c r="F169" s="46"/>
      <c r="G169" s="46"/>
      <c r="H169" s="46"/>
      <c r="I169" s="46"/>
      <c r="J169" s="46"/>
    </row>
    <row r="170" s="907" customFormat="1" ht="16.5" customHeight="1" spans="1:10">
      <c r="A170" s="917">
        <v>163</v>
      </c>
      <c r="B170" s="918" t="s">
        <v>131</v>
      </c>
      <c r="C170" s="46"/>
      <c r="D170" s="46"/>
      <c r="E170" s="46"/>
      <c r="F170" s="46"/>
      <c r="G170" s="46"/>
      <c r="H170" s="46"/>
      <c r="I170" s="46"/>
      <c r="J170" s="46"/>
    </row>
    <row r="171" s="907" customFormat="1" ht="16.5" customHeight="1" spans="1:10">
      <c r="A171" s="917">
        <v>164</v>
      </c>
      <c r="B171" s="919" t="s">
        <v>132</v>
      </c>
      <c r="C171" s="46">
        <f>'4-10生产性生物资产'!G25</f>
        <v>0</v>
      </c>
      <c r="D171" s="46">
        <f>'4-10生产性生物资产'!H25</f>
        <v>0</v>
      </c>
      <c r="E171" s="46">
        <f>'4-10生产性生物资产'!J25</f>
        <v>0</v>
      </c>
      <c r="F171" s="46"/>
      <c r="G171" s="46"/>
      <c r="H171" s="46"/>
      <c r="I171" s="46"/>
      <c r="J171" s="46">
        <f>'4-10生产性生物资产'!L25</f>
        <v>0</v>
      </c>
    </row>
    <row r="172" s="907" customFormat="1" ht="16.5" customHeight="1" spans="1:10">
      <c r="A172" s="917">
        <v>165</v>
      </c>
      <c r="B172" s="919" t="s">
        <v>133</v>
      </c>
      <c r="C172" s="46">
        <f>'4-10生产性生物资产'!G26</f>
        <v>0</v>
      </c>
      <c r="D172" s="46">
        <f>'4-10生产性生物资产'!H26</f>
        <v>0</v>
      </c>
      <c r="E172" s="46">
        <f>'4-10生产性生物资产'!J26</f>
        <v>0</v>
      </c>
      <c r="F172" s="46"/>
      <c r="G172" s="46"/>
      <c r="H172" s="46"/>
      <c r="I172" s="46"/>
      <c r="J172" s="46">
        <f>'4-10生产性生物资产'!L26</f>
        <v>0</v>
      </c>
    </row>
    <row r="173" s="907" customFormat="1" ht="16.5" customHeight="1" spans="1:10">
      <c r="A173" s="917">
        <v>166</v>
      </c>
      <c r="B173" s="46" t="s">
        <v>134</v>
      </c>
      <c r="C173" s="46">
        <f>'4-10生产性生物资产'!G27</f>
        <v>0</v>
      </c>
      <c r="D173" s="46">
        <f>'4-10生产性生物资产'!H27</f>
        <v>0</v>
      </c>
      <c r="E173" s="46">
        <f>'4-10生产性生物资产'!J27</f>
        <v>0</v>
      </c>
      <c r="F173" s="46"/>
      <c r="G173" s="46"/>
      <c r="H173" s="46"/>
      <c r="I173" s="46"/>
      <c r="J173" s="46">
        <f>'4-10生产性生物资产'!L27</f>
        <v>0</v>
      </c>
    </row>
    <row r="174" s="907" customFormat="1" ht="16.5" customHeight="1" spans="1:10">
      <c r="A174" s="917">
        <v>167</v>
      </c>
      <c r="B174" s="46"/>
      <c r="C174" s="46"/>
      <c r="D174" s="46"/>
      <c r="E174" s="46"/>
      <c r="F174" s="46"/>
      <c r="G174" s="46"/>
      <c r="H174" s="46"/>
      <c r="I174" s="46"/>
      <c r="J174" s="46"/>
    </row>
    <row r="175" s="907" customFormat="1" ht="16.5" customHeight="1" spans="1:10">
      <c r="A175" s="917">
        <v>168</v>
      </c>
      <c r="B175" s="918" t="s">
        <v>135</v>
      </c>
      <c r="C175" s="46"/>
      <c r="D175" s="46"/>
      <c r="E175" s="46"/>
      <c r="F175" s="46"/>
      <c r="G175" s="46"/>
      <c r="H175" s="46"/>
      <c r="I175" s="46"/>
      <c r="J175" s="46"/>
    </row>
    <row r="176" s="907" customFormat="1" ht="16.5" customHeight="1" spans="1:10">
      <c r="A176" s="917">
        <v>169</v>
      </c>
      <c r="B176" s="919" t="s">
        <v>136</v>
      </c>
      <c r="C176" s="46">
        <f>'4-11油气资产'!I25</f>
        <v>0</v>
      </c>
      <c r="D176" s="46">
        <f>'4-11油气资产'!J25</f>
        <v>0</v>
      </c>
      <c r="E176" s="46">
        <f>'4-11油气资产'!L25</f>
        <v>0</v>
      </c>
      <c r="F176" s="46"/>
      <c r="G176" s="46"/>
      <c r="H176" s="46"/>
      <c r="I176" s="46"/>
      <c r="J176" s="46">
        <f>'4-11油气资产'!N25</f>
        <v>0</v>
      </c>
    </row>
    <row r="177" s="907" customFormat="1" ht="16.5" customHeight="1" spans="1:10">
      <c r="A177" s="917">
        <v>170</v>
      </c>
      <c r="B177" s="919" t="s">
        <v>137</v>
      </c>
      <c r="C177" s="46">
        <f>'4-11油气资产'!I26</f>
        <v>0</v>
      </c>
      <c r="D177" s="46">
        <f>'4-11油气资产'!J26</f>
        <v>0</v>
      </c>
      <c r="E177" s="46">
        <f>'4-11油气资产'!L26</f>
        <v>0</v>
      </c>
      <c r="F177" s="46"/>
      <c r="G177" s="46"/>
      <c r="H177" s="46"/>
      <c r="I177" s="46"/>
      <c r="J177" s="46">
        <f>'4-11油气资产'!N26</f>
        <v>0</v>
      </c>
    </row>
    <row r="178" s="907" customFormat="1" ht="16.5" customHeight="1" spans="1:10">
      <c r="A178" s="917">
        <v>171</v>
      </c>
      <c r="B178" s="46" t="s">
        <v>138</v>
      </c>
      <c r="C178" s="46">
        <f>'4-11油气资产'!I27</f>
        <v>0</v>
      </c>
      <c r="D178" s="46">
        <f>'4-11油气资产'!J27</f>
        <v>0</v>
      </c>
      <c r="E178" s="46">
        <f>'4-11油气资产'!L27</f>
        <v>0</v>
      </c>
      <c r="F178" s="46"/>
      <c r="G178" s="46"/>
      <c r="H178" s="46"/>
      <c r="I178" s="46"/>
      <c r="J178" s="46">
        <f>'4-11油气资产'!N27</f>
        <v>0</v>
      </c>
    </row>
    <row r="179" s="907" customFormat="1" ht="16.5" customHeight="1" spans="1:10">
      <c r="A179" s="917">
        <v>172</v>
      </c>
      <c r="B179" s="46"/>
      <c r="C179" s="46"/>
      <c r="D179" s="46"/>
      <c r="E179" s="46"/>
      <c r="F179" s="46"/>
      <c r="G179" s="46"/>
      <c r="H179" s="46"/>
      <c r="I179" s="46"/>
      <c r="J179" s="46"/>
    </row>
    <row r="180" s="907" customFormat="1" ht="16.5" customHeight="1" spans="1:10">
      <c r="A180" s="917">
        <v>173</v>
      </c>
      <c r="B180" s="918" t="s">
        <v>139</v>
      </c>
      <c r="C180" s="46"/>
      <c r="D180" s="46"/>
      <c r="E180" s="46"/>
      <c r="F180" s="46"/>
      <c r="G180" s="46"/>
      <c r="H180" s="46"/>
      <c r="I180" s="46"/>
      <c r="J180" s="46"/>
    </row>
    <row r="181" s="907" customFormat="1" ht="16.5" customHeight="1" spans="1:10">
      <c r="A181" s="917">
        <v>174</v>
      </c>
      <c r="B181" s="46" t="s">
        <v>140</v>
      </c>
      <c r="C181" s="46"/>
      <c r="D181" s="46">
        <f>'4-12使用权资产'!G25</f>
        <v>0</v>
      </c>
      <c r="E181" s="46"/>
      <c r="F181" s="46"/>
      <c r="G181" s="46"/>
      <c r="H181" s="46"/>
      <c r="I181" s="46"/>
      <c r="J181" s="46">
        <f>'4-12使用权资产'!I25</f>
        <v>0</v>
      </c>
    </row>
    <row r="182" s="907" customFormat="1" ht="16.5" customHeight="1" spans="1:10">
      <c r="A182" s="917">
        <v>175</v>
      </c>
      <c r="B182" s="46" t="s">
        <v>141</v>
      </c>
      <c r="C182" s="46"/>
      <c r="D182" s="46">
        <f>'4-12使用权资产'!G26</f>
        <v>0</v>
      </c>
      <c r="E182" s="46"/>
      <c r="F182" s="46"/>
      <c r="G182" s="46"/>
      <c r="H182" s="46"/>
      <c r="I182" s="46"/>
      <c r="J182" s="46">
        <f>'4-12使用权资产'!I26</f>
        <v>0</v>
      </c>
    </row>
    <row r="183" s="907" customFormat="1" ht="16.5" customHeight="1" spans="1:10">
      <c r="A183" s="917">
        <v>176</v>
      </c>
      <c r="B183" s="46" t="s">
        <v>142</v>
      </c>
      <c r="C183" s="46"/>
      <c r="D183" s="46">
        <f>'4-12使用权资产'!G27</f>
        <v>0</v>
      </c>
      <c r="E183" s="46"/>
      <c r="F183" s="46"/>
      <c r="G183" s="46"/>
      <c r="H183" s="46"/>
      <c r="I183" s="46"/>
      <c r="J183" s="46">
        <f>'4-12使用权资产'!I27</f>
        <v>0</v>
      </c>
    </row>
    <row r="184" s="907" customFormat="1" ht="16.5" customHeight="1" spans="1:10">
      <c r="A184" s="917">
        <v>177</v>
      </c>
      <c r="B184" s="46"/>
      <c r="C184" s="46"/>
      <c r="D184" s="46"/>
      <c r="E184" s="46"/>
      <c r="F184" s="46"/>
      <c r="G184" s="46"/>
      <c r="H184" s="46"/>
      <c r="I184" s="46"/>
      <c r="J184" s="46"/>
    </row>
    <row r="185" s="907" customFormat="1" ht="16.5" customHeight="1" spans="1:10">
      <c r="A185" s="917">
        <v>178</v>
      </c>
      <c r="B185" s="918" t="s">
        <v>143</v>
      </c>
      <c r="C185" s="46"/>
      <c r="D185" s="46"/>
      <c r="E185" s="46"/>
      <c r="F185" s="46"/>
      <c r="G185" s="46"/>
      <c r="H185" s="46"/>
      <c r="I185" s="46"/>
      <c r="J185" s="46"/>
    </row>
    <row r="186" s="907" customFormat="1" ht="16.5" customHeight="1" spans="1:10">
      <c r="A186" s="917">
        <v>179</v>
      </c>
      <c r="B186" s="919" t="s">
        <v>144</v>
      </c>
      <c r="C186" s="46"/>
      <c r="D186" s="46">
        <f>'4-13-1无形-土地'!P30</f>
        <v>0</v>
      </c>
      <c r="E186" s="46"/>
      <c r="F186" s="46"/>
      <c r="G186" s="46"/>
      <c r="H186" s="46"/>
      <c r="I186" s="46"/>
      <c r="J186" s="46">
        <f>'4-13-1无形-土地'!R30</f>
        <v>0</v>
      </c>
    </row>
    <row r="187" s="907" customFormat="1" ht="16.5" customHeight="1" spans="1:10">
      <c r="A187" s="917">
        <v>180</v>
      </c>
      <c r="B187" s="919" t="s">
        <v>145</v>
      </c>
      <c r="C187" s="46"/>
      <c r="D187" s="46">
        <f>'4-13-1无形-土地'!P31</f>
        <v>0</v>
      </c>
      <c r="E187" s="46"/>
      <c r="F187" s="46"/>
      <c r="G187" s="46"/>
      <c r="H187" s="46"/>
      <c r="I187" s="46"/>
      <c r="J187" s="46">
        <f>'4-13-1无形-土地'!R31</f>
        <v>0</v>
      </c>
    </row>
    <row r="188" s="907" customFormat="1" ht="16.5" customHeight="1" spans="1:10">
      <c r="A188" s="917">
        <v>181</v>
      </c>
      <c r="B188" s="46" t="s">
        <v>146</v>
      </c>
      <c r="C188" s="46"/>
      <c r="D188" s="46">
        <f>'4-13-1无形-土地'!P32</f>
        <v>0</v>
      </c>
      <c r="E188" s="46"/>
      <c r="F188" s="46"/>
      <c r="G188" s="46"/>
      <c r="H188" s="46"/>
      <c r="I188" s="46"/>
      <c r="J188" s="46">
        <f>'4-13-1无形-土地'!R32</f>
        <v>0</v>
      </c>
    </row>
    <row r="189" s="907" customFormat="1" ht="16.5" customHeight="1" spans="1:10">
      <c r="A189" s="917">
        <v>182</v>
      </c>
      <c r="B189" s="46"/>
      <c r="C189" s="46"/>
      <c r="D189" s="46"/>
      <c r="E189" s="46"/>
      <c r="F189" s="46"/>
      <c r="G189" s="46"/>
      <c r="H189" s="46"/>
      <c r="I189" s="46"/>
      <c r="J189" s="46"/>
    </row>
    <row r="190" s="907" customFormat="1" ht="16.5" customHeight="1" spans="1:10">
      <c r="A190" s="917">
        <v>183</v>
      </c>
      <c r="B190" s="918" t="s">
        <v>147</v>
      </c>
      <c r="C190" s="46"/>
      <c r="D190" s="46"/>
      <c r="E190" s="46"/>
      <c r="F190" s="46"/>
      <c r="G190" s="46"/>
      <c r="H190" s="46"/>
      <c r="I190" s="46"/>
      <c r="J190" s="46"/>
    </row>
    <row r="191" s="907" customFormat="1" ht="16.5" customHeight="1" spans="1:10">
      <c r="A191" s="917">
        <v>184</v>
      </c>
      <c r="B191" s="919" t="s">
        <v>148</v>
      </c>
      <c r="C191" s="46"/>
      <c r="D191" s="46">
        <f>'4-13-2无形-矿业权'!L28</f>
        <v>0</v>
      </c>
      <c r="E191" s="46"/>
      <c r="F191" s="46"/>
      <c r="G191" s="46"/>
      <c r="H191" s="46"/>
      <c r="I191" s="46"/>
      <c r="J191" s="46">
        <f>'4-13-2无形-矿业权'!N28</f>
        <v>0</v>
      </c>
    </row>
    <row r="192" s="907" customFormat="1" ht="16.5" customHeight="1" spans="1:10">
      <c r="A192" s="917">
        <v>185</v>
      </c>
      <c r="B192" s="919" t="s">
        <v>149</v>
      </c>
      <c r="C192" s="46"/>
      <c r="D192" s="46">
        <f>'4-13-2无形-矿业权'!L29</f>
        <v>0</v>
      </c>
      <c r="E192" s="46"/>
      <c r="F192" s="46"/>
      <c r="G192" s="46"/>
      <c r="H192" s="46"/>
      <c r="I192" s="46"/>
      <c r="J192" s="46">
        <f>'4-13-2无形-矿业权'!N29</f>
        <v>0</v>
      </c>
    </row>
    <row r="193" s="907" customFormat="1" ht="16.5" customHeight="1" spans="1:10">
      <c r="A193" s="917">
        <v>186</v>
      </c>
      <c r="B193" s="46" t="s">
        <v>150</v>
      </c>
      <c r="C193" s="46"/>
      <c r="D193" s="46">
        <f>'4-13-2无形-矿业权'!L30</f>
        <v>0</v>
      </c>
      <c r="E193" s="46"/>
      <c r="F193" s="46"/>
      <c r="G193" s="46"/>
      <c r="H193" s="46"/>
      <c r="I193" s="46"/>
      <c r="J193" s="46">
        <f>'4-13-2无形-矿业权'!N30</f>
        <v>0</v>
      </c>
    </row>
    <row r="194" s="907" customFormat="1" ht="16.5" customHeight="1" spans="1:10">
      <c r="A194" s="917">
        <v>187</v>
      </c>
      <c r="B194" s="46"/>
      <c r="C194" s="46"/>
      <c r="D194" s="46"/>
      <c r="E194" s="46"/>
      <c r="F194" s="46"/>
      <c r="G194" s="46"/>
      <c r="H194" s="46"/>
      <c r="I194" s="46"/>
      <c r="J194" s="46"/>
    </row>
    <row r="195" s="907" customFormat="1" ht="16.5" customHeight="1" spans="1:10">
      <c r="A195" s="917">
        <v>188</v>
      </c>
      <c r="B195" s="918" t="s">
        <v>151</v>
      </c>
      <c r="C195" s="46"/>
      <c r="D195" s="46"/>
      <c r="E195" s="46"/>
      <c r="F195" s="46"/>
      <c r="G195" s="46"/>
      <c r="H195" s="46"/>
      <c r="I195" s="46"/>
      <c r="J195" s="46"/>
    </row>
    <row r="196" s="907" customFormat="1" ht="16.5" customHeight="1" spans="1:10">
      <c r="A196" s="917">
        <v>189</v>
      </c>
      <c r="B196" s="919" t="s">
        <v>152</v>
      </c>
      <c r="C196" s="46"/>
      <c r="D196" s="46">
        <f>'4-13-3无形-其他'!J25</f>
        <v>0</v>
      </c>
      <c r="E196" s="46"/>
      <c r="F196" s="46"/>
      <c r="G196" s="46"/>
      <c r="H196" s="46"/>
      <c r="I196" s="46"/>
      <c r="J196" s="46">
        <f>'4-13-3无形-其他'!L25</f>
        <v>0</v>
      </c>
    </row>
    <row r="197" s="907" customFormat="1" ht="16.5" customHeight="1" spans="1:10">
      <c r="A197" s="917">
        <v>190</v>
      </c>
      <c r="B197" s="919" t="s">
        <v>153</v>
      </c>
      <c r="C197" s="46"/>
      <c r="D197" s="46">
        <f>'4-13-3无形-其他'!J26</f>
        <v>0</v>
      </c>
      <c r="E197" s="46"/>
      <c r="F197" s="46"/>
      <c r="G197" s="46"/>
      <c r="H197" s="46"/>
      <c r="I197" s="46"/>
      <c r="J197" s="46">
        <f>'4-13-3无形-其他'!L26</f>
        <v>0</v>
      </c>
    </row>
    <row r="198" s="907" customFormat="1" ht="16.5" customHeight="1" spans="1:10">
      <c r="A198" s="917">
        <v>191</v>
      </c>
      <c r="B198" s="46" t="s">
        <v>154</v>
      </c>
      <c r="C198" s="46"/>
      <c r="D198" s="46">
        <f>'4-13-3无形-其他'!J27</f>
        <v>0</v>
      </c>
      <c r="E198" s="46"/>
      <c r="F198" s="46"/>
      <c r="G198" s="46"/>
      <c r="H198" s="46"/>
      <c r="I198" s="46"/>
      <c r="J198" s="46">
        <f>'4-13-3无形-其他'!L27</f>
        <v>0</v>
      </c>
    </row>
    <row r="199" s="907" customFormat="1" ht="16.5" customHeight="1" spans="1:10">
      <c r="A199" s="917">
        <v>192</v>
      </c>
      <c r="B199" s="46"/>
      <c r="C199" s="46"/>
      <c r="D199" s="46"/>
      <c r="E199" s="46"/>
      <c r="F199" s="46"/>
      <c r="G199" s="46"/>
      <c r="H199" s="46"/>
      <c r="I199" s="46"/>
      <c r="J199" s="46"/>
    </row>
    <row r="200" s="907" customFormat="1" ht="16.5" customHeight="1" spans="1:10">
      <c r="A200" s="917">
        <v>193</v>
      </c>
      <c r="B200" s="918" t="s">
        <v>155</v>
      </c>
      <c r="C200" s="46"/>
      <c r="D200" s="46"/>
      <c r="E200" s="46"/>
      <c r="F200" s="46"/>
      <c r="G200" s="46"/>
      <c r="H200" s="46"/>
      <c r="I200" s="46"/>
      <c r="J200" s="46"/>
    </row>
    <row r="201" s="907" customFormat="1" ht="16.5" customHeight="1" spans="1:10">
      <c r="A201" s="917">
        <v>194</v>
      </c>
      <c r="B201" s="919" t="s">
        <v>156</v>
      </c>
      <c r="C201" s="46"/>
      <c r="D201" s="46">
        <f>'4-15商誉'!D25</f>
        <v>0</v>
      </c>
      <c r="E201" s="46"/>
      <c r="F201" s="46"/>
      <c r="G201" s="46"/>
      <c r="H201" s="46"/>
      <c r="I201" s="46"/>
      <c r="J201" s="46">
        <f>'4-15商誉'!E25</f>
        <v>0</v>
      </c>
    </row>
    <row r="202" s="907" customFormat="1" ht="16.5" customHeight="1" spans="1:10">
      <c r="A202" s="917">
        <v>195</v>
      </c>
      <c r="B202" s="919" t="s">
        <v>157</v>
      </c>
      <c r="C202" s="46"/>
      <c r="D202" s="46">
        <f>'4-15商誉'!D26</f>
        <v>0</v>
      </c>
      <c r="E202" s="46"/>
      <c r="F202" s="46"/>
      <c r="G202" s="46"/>
      <c r="H202" s="46"/>
      <c r="I202" s="46"/>
      <c r="J202" s="46">
        <f>'4-15商誉'!E26</f>
        <v>0</v>
      </c>
    </row>
    <row r="203" s="907" customFormat="1" ht="16.5" customHeight="1" spans="1:10">
      <c r="A203" s="917">
        <v>196</v>
      </c>
      <c r="B203" s="46" t="s">
        <v>158</v>
      </c>
      <c r="C203" s="46"/>
      <c r="D203" s="46">
        <f>'4-15商誉'!D27</f>
        <v>0</v>
      </c>
      <c r="E203" s="46"/>
      <c r="F203" s="46"/>
      <c r="G203" s="46"/>
      <c r="H203" s="46"/>
      <c r="I203" s="46"/>
      <c r="J203" s="46">
        <f>'4-15商誉'!E27</f>
        <v>0</v>
      </c>
    </row>
    <row r="204" s="907" customFormat="1" ht="12.75" spans="1:11">
      <c r="A204" s="930"/>
      <c r="K204" s="932" t="s">
        <v>159</v>
      </c>
    </row>
    <row r="205" s="907" customFormat="1" ht="12.75" spans="1:1">
      <c r="A205" s="930"/>
    </row>
    <row r="206" s="908" customFormat="1" ht="15" spans="1:1">
      <c r="A206" s="931"/>
    </row>
  </sheetData>
  <mergeCells count="8">
    <mergeCell ref="A2:J2"/>
    <mergeCell ref="A3:J3"/>
    <mergeCell ref="C6:D6"/>
    <mergeCell ref="E6:F6"/>
    <mergeCell ref="G6:H6"/>
    <mergeCell ref="I6:J6"/>
    <mergeCell ref="A6:A7"/>
    <mergeCell ref="B6:B7"/>
  </mergeCells>
  <hyperlinks>
    <hyperlink ref="A1" location="'1-汇总表'!Print_Area" display="返回索引目录"/>
  </hyperlinks>
  <pageMargins left="0.707638888888889" right="0.707638888888889" top="0.747916666666667" bottom="0.747916666666667" header="0.313888888888889" footer="0.313888888888889"/>
  <pageSetup paperSize="9" scale="78" fitToHeight="0"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L45"/>
  <sheetViews>
    <sheetView zoomScale="96" zoomScaleNormal="96" topLeftCell="B1" workbookViewId="0">
      <selection activeCell="E23" sqref="E23"/>
    </sheetView>
  </sheetViews>
  <sheetFormatPr defaultColWidth="7" defaultRowHeight="18" customHeight="1"/>
  <cols>
    <col min="1" max="1" width="18.1666666666667" style="531" customWidth="1"/>
    <col min="2" max="5" width="15.1666666666667" style="532" customWidth="1"/>
    <col min="6" max="6" width="15.1666666666667" style="533" customWidth="1"/>
    <col min="7" max="7" width="18" style="531" customWidth="1"/>
    <col min="8" max="11" width="15.1666666666667" style="531" customWidth="1"/>
    <col min="12" max="12" width="15.1666666666667" style="533" customWidth="1"/>
    <col min="13" max="14" width="7" style="531" customWidth="1"/>
    <col min="15" max="16384" width="7" style="531"/>
  </cols>
  <sheetData>
    <row r="1" s="526" customFormat="1" customHeight="1" spans="1:12">
      <c r="A1" s="534" t="s">
        <v>794</v>
      </c>
      <c r="B1" s="528"/>
      <c r="C1" s="528"/>
      <c r="D1" s="528"/>
      <c r="E1" s="528"/>
      <c r="F1" s="528"/>
      <c r="G1" s="528"/>
      <c r="H1" s="528"/>
      <c r="I1" s="528"/>
      <c r="J1" s="528"/>
      <c r="K1" s="528"/>
      <c r="L1" s="528"/>
    </row>
    <row r="2" s="527" customFormat="1" ht="22.5" spans="1:1">
      <c r="A2" s="535" t="s">
        <v>326</v>
      </c>
    </row>
    <row r="3" s="528" customFormat="1" customHeight="1" spans="1:1">
      <c r="A3" s="536" t="str">
        <f>"评估基准日："&amp;TEXT(基本信息输入表!M7,"yyyy年mm月dd日")</f>
        <v>评估基准日：2024年04月30日</v>
      </c>
    </row>
    <row r="4" customHeight="1" spans="1:12">
      <c r="A4" s="537" t="str">
        <f>基本信息输入表!K6&amp;"："&amp;基本信息输入表!M6</f>
        <v>产权持有单位：昆明中石油昆仑车用天然气有限公司</v>
      </c>
      <c r="B4" s="538"/>
      <c r="C4" s="538"/>
      <c r="D4" s="538"/>
      <c r="E4" s="538"/>
      <c r="G4" s="526"/>
      <c r="L4" s="533" t="s">
        <v>3</v>
      </c>
    </row>
    <row r="5" s="529" customFormat="1" ht="15.75" customHeight="1" spans="1:12">
      <c r="A5" s="539" t="s">
        <v>795</v>
      </c>
      <c r="B5" s="539" t="s">
        <v>796</v>
      </c>
      <c r="C5" s="539" t="str">
        <f>YEAR(基本信息输入表!M7)-3&amp;"年"</f>
        <v>2021年</v>
      </c>
      <c r="D5" s="539" t="str">
        <f>YEAR(基本信息输入表!M7)-2&amp;"年"</f>
        <v>2022年</v>
      </c>
      <c r="E5" s="539" t="str">
        <f>YEAR(基本信息输入表!M7)-1&amp;"年"</f>
        <v>2023年</v>
      </c>
      <c r="F5" s="539" t="s">
        <v>797</v>
      </c>
      <c r="G5" s="540" t="s">
        <v>798</v>
      </c>
      <c r="H5" s="539" t="s">
        <v>796</v>
      </c>
      <c r="I5" s="539" t="str">
        <f>YEAR(基本信息输入表!M7)-3&amp;"年"</f>
        <v>2021年</v>
      </c>
      <c r="J5" s="539" t="str">
        <f>YEAR(基本信息输入表!M7)-2&amp;"年"</f>
        <v>2022年</v>
      </c>
      <c r="K5" s="539" t="str">
        <f>YEAR(基本信息输入表!M7)-1&amp;"年"</f>
        <v>2023年</v>
      </c>
      <c r="L5" s="539" t="s">
        <v>797</v>
      </c>
    </row>
    <row r="6" ht="15.75" customHeight="1" spans="1:12">
      <c r="A6" s="541" t="s">
        <v>799</v>
      </c>
      <c r="B6" s="542"/>
      <c r="C6" s="468"/>
      <c r="D6" s="468"/>
      <c r="E6" s="468"/>
      <c r="F6" s="468"/>
      <c r="G6" s="541" t="s">
        <v>800</v>
      </c>
      <c r="H6" s="543"/>
      <c r="I6" s="468"/>
      <c r="J6" s="468"/>
      <c r="K6" s="468"/>
      <c r="L6" s="468"/>
    </row>
    <row r="7" ht="15.75" customHeight="1" spans="1:12">
      <c r="A7" s="544" t="s">
        <v>801</v>
      </c>
      <c r="B7" s="542"/>
      <c r="C7" s="468"/>
      <c r="D7" s="468"/>
      <c r="E7" s="468"/>
      <c r="F7" s="468"/>
      <c r="G7" s="544" t="s">
        <v>334</v>
      </c>
      <c r="H7" s="543"/>
      <c r="I7" s="468"/>
      <c r="J7" s="468"/>
      <c r="K7" s="468"/>
      <c r="L7" s="468"/>
    </row>
    <row r="8" ht="15.75" customHeight="1" spans="1:12">
      <c r="A8" s="544" t="s">
        <v>802</v>
      </c>
      <c r="B8" s="542"/>
      <c r="C8" s="468"/>
      <c r="D8" s="468"/>
      <c r="E8" s="468"/>
      <c r="F8" s="468"/>
      <c r="G8" s="544" t="s">
        <v>336</v>
      </c>
      <c r="H8" s="543"/>
      <c r="I8" s="468"/>
      <c r="J8" s="468"/>
      <c r="K8" s="468"/>
      <c r="L8" s="468"/>
    </row>
    <row r="9" ht="15.75" customHeight="1" spans="1:12">
      <c r="A9" s="544" t="s">
        <v>209</v>
      </c>
      <c r="B9" s="542"/>
      <c r="C9" s="468"/>
      <c r="D9" s="468"/>
      <c r="E9" s="468"/>
      <c r="F9" s="468"/>
      <c r="G9" s="544" t="s">
        <v>338</v>
      </c>
      <c r="H9" s="543"/>
      <c r="I9" s="468"/>
      <c r="J9" s="468"/>
      <c r="K9" s="468"/>
      <c r="L9" s="468"/>
    </row>
    <row r="10" ht="15.75" customHeight="1" spans="1:12">
      <c r="A10" s="544" t="s">
        <v>210</v>
      </c>
      <c r="B10" s="542"/>
      <c r="C10" s="468"/>
      <c r="D10" s="468"/>
      <c r="E10" s="468"/>
      <c r="F10" s="468"/>
      <c r="G10" s="544" t="s">
        <v>341</v>
      </c>
      <c r="H10" s="545"/>
      <c r="I10" s="468"/>
      <c r="J10" s="468"/>
      <c r="K10" s="468"/>
      <c r="L10" s="468"/>
    </row>
    <row r="11" ht="15.75" customHeight="1" spans="1:12">
      <c r="A11" s="544" t="s">
        <v>211</v>
      </c>
      <c r="B11" s="542"/>
      <c r="C11" s="468"/>
      <c r="D11" s="468"/>
      <c r="E11" s="468"/>
      <c r="F11" s="468"/>
      <c r="G11" s="544" t="s">
        <v>343</v>
      </c>
      <c r="H11" s="543"/>
      <c r="I11" s="468"/>
      <c r="J11" s="468"/>
      <c r="K11" s="468"/>
      <c r="L11" s="468"/>
    </row>
    <row r="12" ht="15.75" customHeight="1" spans="1:12">
      <c r="A12" s="544" t="s">
        <v>803</v>
      </c>
      <c r="B12" s="542"/>
      <c r="C12" s="468"/>
      <c r="D12" s="468"/>
      <c r="E12" s="468"/>
      <c r="F12" s="468"/>
      <c r="G12" s="544" t="s">
        <v>345</v>
      </c>
      <c r="H12" s="545"/>
      <c r="I12" s="468"/>
      <c r="J12" s="468"/>
      <c r="K12" s="468"/>
      <c r="L12" s="468"/>
    </row>
    <row r="13" ht="15.75" customHeight="1" spans="1:12">
      <c r="A13" s="544" t="s">
        <v>804</v>
      </c>
      <c r="B13" s="542"/>
      <c r="C13" s="468"/>
      <c r="D13" s="468"/>
      <c r="E13" s="468"/>
      <c r="F13" s="468"/>
      <c r="G13" s="544" t="s">
        <v>347</v>
      </c>
      <c r="H13" s="545"/>
      <c r="I13" s="468"/>
      <c r="J13" s="468"/>
      <c r="K13" s="468"/>
      <c r="L13" s="468"/>
    </row>
    <row r="14" ht="15.75" customHeight="1" spans="1:12">
      <c r="A14" s="544" t="s">
        <v>214</v>
      </c>
      <c r="B14" s="542"/>
      <c r="C14" s="468"/>
      <c r="D14" s="468"/>
      <c r="E14" s="468"/>
      <c r="F14" s="468"/>
      <c r="G14" s="544" t="s">
        <v>349</v>
      </c>
      <c r="H14" s="543"/>
      <c r="I14" s="468"/>
      <c r="J14" s="468"/>
      <c r="K14" s="468"/>
      <c r="L14" s="468"/>
    </row>
    <row r="15" ht="15.75" customHeight="1" spans="1:12">
      <c r="A15" s="544" t="s">
        <v>805</v>
      </c>
      <c r="B15" s="542"/>
      <c r="C15" s="468"/>
      <c r="D15" s="468"/>
      <c r="E15" s="468"/>
      <c r="F15" s="468"/>
      <c r="G15" s="544" t="s">
        <v>351</v>
      </c>
      <c r="H15" s="543"/>
      <c r="I15" s="468"/>
      <c r="J15" s="468"/>
      <c r="K15" s="468"/>
      <c r="L15" s="468"/>
    </row>
    <row r="16" ht="15.75" customHeight="1" spans="1:12">
      <c r="A16" s="544" t="s">
        <v>806</v>
      </c>
      <c r="B16" s="542"/>
      <c r="C16" s="468"/>
      <c r="D16" s="468"/>
      <c r="E16" s="468"/>
      <c r="F16" s="468"/>
      <c r="G16" s="544" t="s">
        <v>353</v>
      </c>
      <c r="H16" s="545"/>
      <c r="I16" s="468"/>
      <c r="J16" s="468"/>
      <c r="K16" s="468"/>
      <c r="L16" s="468"/>
    </row>
    <row r="17" ht="15.75" customHeight="1" spans="1:12">
      <c r="A17" s="544" t="s">
        <v>807</v>
      </c>
      <c r="B17" s="542"/>
      <c r="C17" s="468"/>
      <c r="D17" s="468"/>
      <c r="E17" s="468"/>
      <c r="F17" s="468"/>
      <c r="G17" s="544" t="s">
        <v>355</v>
      </c>
      <c r="H17" s="545"/>
      <c r="I17" s="468"/>
      <c r="J17" s="468"/>
      <c r="K17" s="468"/>
      <c r="L17" s="468"/>
    </row>
    <row r="18" ht="15.75" customHeight="1" spans="1:12">
      <c r="A18" s="544" t="s">
        <v>808</v>
      </c>
      <c r="B18" s="542"/>
      <c r="C18" s="468"/>
      <c r="D18" s="468"/>
      <c r="E18" s="468"/>
      <c r="F18" s="468"/>
      <c r="G18" s="544" t="s">
        <v>357</v>
      </c>
      <c r="H18" s="545"/>
      <c r="I18" s="468"/>
      <c r="J18" s="468"/>
      <c r="K18" s="468"/>
      <c r="L18" s="468"/>
    </row>
    <row r="19" ht="15.75" customHeight="1" spans="1:12">
      <c r="A19" s="544" t="s">
        <v>381</v>
      </c>
      <c r="B19" s="542"/>
      <c r="C19" s="468"/>
      <c r="D19" s="468"/>
      <c r="E19" s="468"/>
      <c r="F19" s="468"/>
      <c r="G19" s="544" t="s">
        <v>359</v>
      </c>
      <c r="H19" s="543"/>
      <c r="I19" s="468"/>
      <c r="J19" s="468"/>
      <c r="K19" s="468"/>
      <c r="L19" s="468"/>
    </row>
    <row r="20" ht="15.75" customHeight="1" spans="1:12">
      <c r="A20" s="546" t="s">
        <v>713</v>
      </c>
      <c r="B20" s="542"/>
      <c r="C20" s="468">
        <f>SUM(C7:C19)</f>
        <v>0</v>
      </c>
      <c r="D20" s="468">
        <f>SUM(D7:D19)</f>
        <v>0</v>
      </c>
      <c r="E20" s="468">
        <f>SUM(E7:E19)</f>
        <v>0</v>
      </c>
      <c r="F20" s="468">
        <f>SUM(F7:F19)</f>
        <v>0</v>
      </c>
      <c r="G20" s="546" t="s">
        <v>754</v>
      </c>
      <c r="H20" s="543"/>
      <c r="I20" s="468">
        <f>SUM(I7:I19)</f>
        <v>0</v>
      </c>
      <c r="J20" s="468">
        <f>SUM(J7:J19)</f>
        <v>0</v>
      </c>
      <c r="K20" s="468">
        <f>SUM(K7:K19)</f>
        <v>0</v>
      </c>
      <c r="L20" s="468">
        <f>SUM(L7:L19)</f>
        <v>0</v>
      </c>
    </row>
    <row r="21" ht="15.75" customHeight="1" spans="1:12">
      <c r="A21" s="541" t="s">
        <v>809</v>
      </c>
      <c r="B21" s="542"/>
      <c r="C21" s="468"/>
      <c r="D21" s="468"/>
      <c r="E21" s="468"/>
      <c r="F21" s="468"/>
      <c r="G21" s="541" t="s">
        <v>810</v>
      </c>
      <c r="H21" s="547"/>
      <c r="I21" s="468"/>
      <c r="J21" s="468"/>
      <c r="K21" s="468"/>
      <c r="L21" s="468"/>
    </row>
    <row r="22" ht="15.75" customHeight="1" spans="1:12">
      <c r="A22" s="544" t="s">
        <v>811</v>
      </c>
      <c r="B22" s="542"/>
      <c r="C22" s="468"/>
      <c r="D22" s="468"/>
      <c r="E22" s="468"/>
      <c r="F22" s="468"/>
      <c r="G22" s="544" t="s">
        <v>365</v>
      </c>
      <c r="H22" s="545"/>
      <c r="I22" s="468"/>
      <c r="J22" s="468"/>
      <c r="K22" s="468"/>
      <c r="L22" s="468"/>
    </row>
    <row r="23" ht="15.75" customHeight="1" spans="1:12">
      <c r="A23" s="544" t="s">
        <v>232</v>
      </c>
      <c r="B23" s="542"/>
      <c r="C23" s="468"/>
      <c r="D23" s="468"/>
      <c r="E23" s="468"/>
      <c r="F23" s="468"/>
      <c r="G23" s="544" t="s">
        <v>367</v>
      </c>
      <c r="H23" s="543"/>
      <c r="I23" s="468"/>
      <c r="J23" s="468"/>
      <c r="K23" s="468"/>
      <c r="L23" s="468"/>
    </row>
    <row r="24" ht="15.75" customHeight="1" spans="1:12">
      <c r="A24" s="544" t="s">
        <v>812</v>
      </c>
      <c r="B24" s="542"/>
      <c r="C24" s="468"/>
      <c r="D24" s="468"/>
      <c r="E24" s="468"/>
      <c r="F24" s="468"/>
      <c r="G24" s="544" t="s">
        <v>369</v>
      </c>
      <c r="H24" s="543"/>
      <c r="I24" s="468"/>
      <c r="J24" s="468"/>
      <c r="K24" s="468"/>
      <c r="L24" s="468"/>
    </row>
    <row r="25" ht="15.75" customHeight="1" spans="1:12">
      <c r="A25" s="544" t="s">
        <v>389</v>
      </c>
      <c r="B25" s="542"/>
      <c r="C25" s="468"/>
      <c r="D25" s="468"/>
      <c r="E25" s="468"/>
      <c r="F25" s="468"/>
      <c r="G25" s="544" t="s">
        <v>371</v>
      </c>
      <c r="H25" s="543"/>
      <c r="I25" s="468"/>
      <c r="J25" s="468"/>
      <c r="K25" s="468"/>
      <c r="L25" s="468"/>
    </row>
    <row r="26" ht="15.75" customHeight="1" spans="1:12">
      <c r="A26" s="544" t="s">
        <v>813</v>
      </c>
      <c r="B26" s="542"/>
      <c r="C26" s="468"/>
      <c r="D26" s="468"/>
      <c r="E26" s="468"/>
      <c r="F26" s="468"/>
      <c r="G26" s="544" t="s">
        <v>374</v>
      </c>
      <c r="H26" s="543"/>
      <c r="I26" s="468"/>
      <c r="J26" s="468"/>
      <c r="K26" s="468"/>
      <c r="L26" s="468"/>
    </row>
    <row r="27" ht="15.75" customHeight="1" spans="1:12">
      <c r="A27" s="544" t="s">
        <v>236</v>
      </c>
      <c r="B27" s="542"/>
      <c r="C27" s="468"/>
      <c r="D27" s="468"/>
      <c r="E27" s="468"/>
      <c r="F27" s="468"/>
      <c r="G27" s="544" t="s">
        <v>377</v>
      </c>
      <c r="H27" s="543"/>
      <c r="I27" s="468"/>
      <c r="J27" s="468"/>
      <c r="K27" s="468"/>
      <c r="L27" s="468"/>
    </row>
    <row r="28" ht="15.75" customHeight="1" spans="1:12">
      <c r="A28" s="544" t="s">
        <v>392</v>
      </c>
      <c r="B28" s="542"/>
      <c r="C28" s="468"/>
      <c r="D28" s="468"/>
      <c r="E28" s="468"/>
      <c r="F28" s="468"/>
      <c r="G28" s="544" t="s">
        <v>380</v>
      </c>
      <c r="H28" s="543"/>
      <c r="I28" s="468"/>
      <c r="J28" s="468"/>
      <c r="K28" s="468"/>
      <c r="L28" s="468"/>
    </row>
    <row r="29" ht="15.75" customHeight="1" spans="1:12">
      <c r="A29" s="544" t="s">
        <v>814</v>
      </c>
      <c r="B29" s="542"/>
      <c r="C29" s="468"/>
      <c r="D29" s="468"/>
      <c r="E29" s="468"/>
      <c r="F29" s="468"/>
      <c r="G29" s="544" t="s">
        <v>383</v>
      </c>
      <c r="H29" s="543"/>
      <c r="I29" s="468"/>
      <c r="J29" s="468"/>
      <c r="K29" s="468"/>
      <c r="L29" s="468"/>
    </row>
    <row r="30" ht="15.75" customHeight="1" spans="1:12">
      <c r="A30" s="544" t="s">
        <v>407</v>
      </c>
      <c r="B30" s="542"/>
      <c r="C30" s="468"/>
      <c r="D30" s="468"/>
      <c r="E30" s="468"/>
      <c r="F30" s="468"/>
      <c r="G30" s="546" t="s">
        <v>756</v>
      </c>
      <c r="H30" s="543"/>
      <c r="I30" s="468">
        <f>SUM(I22:I29)</f>
        <v>0</v>
      </c>
      <c r="J30" s="468">
        <f>SUM(J22:J29)</f>
        <v>0</v>
      </c>
      <c r="K30" s="468">
        <f>SUM(K22:K29)</f>
        <v>0</v>
      </c>
      <c r="L30" s="468">
        <f>SUM(L22:L29)</f>
        <v>0</v>
      </c>
    </row>
    <row r="31" ht="15.75" customHeight="1" spans="1:12">
      <c r="A31" s="544" t="s">
        <v>412</v>
      </c>
      <c r="B31" s="542"/>
      <c r="C31" s="468"/>
      <c r="D31" s="468"/>
      <c r="E31" s="468"/>
      <c r="F31" s="468"/>
      <c r="G31" s="546" t="s">
        <v>815</v>
      </c>
      <c r="H31" s="543"/>
      <c r="I31" s="468">
        <f>I20+I30</f>
        <v>0</v>
      </c>
      <c r="J31" s="468">
        <f>J20+J30</f>
        <v>0</v>
      </c>
      <c r="K31" s="468">
        <f>K20+K30</f>
        <v>0</v>
      </c>
      <c r="L31" s="468">
        <f>L20+L30</f>
        <v>0</v>
      </c>
    </row>
    <row r="32" ht="15.75" customHeight="1" spans="1:12">
      <c r="A32" s="544" t="s">
        <v>413</v>
      </c>
      <c r="B32" s="542"/>
      <c r="C32" s="468"/>
      <c r="D32" s="468"/>
      <c r="E32" s="468"/>
      <c r="F32" s="468"/>
      <c r="G32" s="548" t="s">
        <v>816</v>
      </c>
      <c r="H32" s="543"/>
      <c r="I32" s="468"/>
      <c r="J32" s="468"/>
      <c r="K32" s="468"/>
      <c r="L32" s="468"/>
    </row>
    <row r="33" ht="15.75" customHeight="1" spans="1:12">
      <c r="A33" s="544" t="s">
        <v>259</v>
      </c>
      <c r="B33" s="542"/>
      <c r="C33" s="468"/>
      <c r="D33" s="468"/>
      <c r="E33" s="468"/>
      <c r="F33" s="468"/>
      <c r="G33" s="549" t="s">
        <v>817</v>
      </c>
      <c r="H33" s="545"/>
      <c r="I33" s="468"/>
      <c r="J33" s="468"/>
      <c r="K33" s="468"/>
      <c r="L33" s="468"/>
    </row>
    <row r="34" ht="15.75" customHeight="1" spans="1:12">
      <c r="A34" s="544" t="s">
        <v>415</v>
      </c>
      <c r="B34" s="542"/>
      <c r="C34" s="468"/>
      <c r="D34" s="468"/>
      <c r="E34" s="468"/>
      <c r="F34" s="468"/>
      <c r="G34" s="550" t="s">
        <v>818</v>
      </c>
      <c r="H34" s="547"/>
      <c r="I34" s="468"/>
      <c r="J34" s="468"/>
      <c r="K34" s="468"/>
      <c r="L34" s="468"/>
    </row>
    <row r="35" ht="15.75" customHeight="1" spans="1:12">
      <c r="A35" s="544" t="s">
        <v>420</v>
      </c>
      <c r="B35" s="542"/>
      <c r="C35" s="468"/>
      <c r="D35" s="468"/>
      <c r="E35" s="468"/>
      <c r="F35" s="468"/>
      <c r="G35" s="550" t="s">
        <v>819</v>
      </c>
      <c r="H35" s="543"/>
      <c r="I35" s="468"/>
      <c r="J35" s="468"/>
      <c r="K35" s="468"/>
      <c r="L35" s="468"/>
    </row>
    <row r="36" ht="15.75" customHeight="1" spans="1:12">
      <c r="A36" s="544" t="s">
        <v>421</v>
      </c>
      <c r="B36" s="542"/>
      <c r="C36" s="468"/>
      <c r="D36" s="468"/>
      <c r="E36" s="468"/>
      <c r="F36" s="468"/>
      <c r="G36" s="550" t="s">
        <v>820</v>
      </c>
      <c r="H36" s="543"/>
      <c r="I36" s="468"/>
      <c r="J36" s="468"/>
      <c r="K36" s="468"/>
      <c r="L36" s="468"/>
    </row>
    <row r="37" ht="15.75" customHeight="1" spans="1:12">
      <c r="A37" s="544" t="s">
        <v>422</v>
      </c>
      <c r="B37" s="542"/>
      <c r="C37" s="468"/>
      <c r="D37" s="468"/>
      <c r="E37" s="468"/>
      <c r="F37" s="468"/>
      <c r="G37" s="549" t="s">
        <v>821</v>
      </c>
      <c r="H37" s="543"/>
      <c r="I37" s="468"/>
      <c r="J37" s="468"/>
      <c r="K37" s="468"/>
      <c r="L37" s="468"/>
    </row>
    <row r="38" ht="15.75" customHeight="1" spans="1:12">
      <c r="A38" s="544" t="s">
        <v>423</v>
      </c>
      <c r="B38" s="542"/>
      <c r="C38" s="468"/>
      <c r="D38" s="468"/>
      <c r="E38" s="468"/>
      <c r="F38" s="468"/>
      <c r="G38" s="549" t="s">
        <v>822</v>
      </c>
      <c r="H38" s="543"/>
      <c r="I38" s="468"/>
      <c r="J38" s="468"/>
      <c r="K38" s="468"/>
      <c r="L38" s="468"/>
    </row>
    <row r="39" ht="15.75" customHeight="1" spans="1:12">
      <c r="A39" s="544" t="s">
        <v>424</v>
      </c>
      <c r="B39" s="542"/>
      <c r="C39" s="468"/>
      <c r="D39" s="468"/>
      <c r="E39" s="468"/>
      <c r="F39" s="468"/>
      <c r="G39" s="550" t="s">
        <v>823</v>
      </c>
      <c r="H39" s="543"/>
      <c r="I39" s="468"/>
      <c r="J39" s="468"/>
      <c r="K39" s="468"/>
      <c r="L39" s="468"/>
    </row>
    <row r="40" ht="15.75" customHeight="1" spans="1:12">
      <c r="A40" s="546" t="s">
        <v>824</v>
      </c>
      <c r="B40" s="542"/>
      <c r="C40" s="468">
        <f>SUM(C22:C39)</f>
        <v>0</v>
      </c>
      <c r="D40" s="468">
        <f>SUM(D22:D39)</f>
        <v>0</v>
      </c>
      <c r="E40" s="468">
        <f>SUM(E22:E39)</f>
        <v>0</v>
      </c>
      <c r="F40" s="468">
        <f>SUM(F22:F39)</f>
        <v>0</v>
      </c>
      <c r="G40" s="549" t="s">
        <v>825</v>
      </c>
      <c r="H40" s="543"/>
      <c r="I40" s="468"/>
      <c r="J40" s="468"/>
      <c r="K40" s="468"/>
      <c r="L40" s="468"/>
    </row>
    <row r="41" ht="15.75" customHeight="1" spans="1:12">
      <c r="A41" s="551"/>
      <c r="B41" s="551"/>
      <c r="C41" s="468"/>
      <c r="D41" s="468"/>
      <c r="E41" s="468"/>
      <c r="F41" s="468"/>
      <c r="G41" s="549" t="s">
        <v>826</v>
      </c>
      <c r="H41" s="543"/>
      <c r="I41" s="468"/>
      <c r="J41" s="468"/>
      <c r="K41" s="468"/>
      <c r="L41" s="468"/>
    </row>
    <row r="42" ht="15.75" customHeight="1" spans="1:12">
      <c r="A42" s="551"/>
      <c r="B42" s="551"/>
      <c r="C42" s="468"/>
      <c r="D42" s="468"/>
      <c r="E42" s="468"/>
      <c r="F42" s="468"/>
      <c r="G42" s="549" t="s">
        <v>827</v>
      </c>
      <c r="H42" s="543"/>
      <c r="I42" s="468"/>
      <c r="J42" s="468"/>
      <c r="K42" s="468"/>
      <c r="L42" s="468"/>
    </row>
    <row r="43" ht="15.75" customHeight="1" spans="1:12">
      <c r="A43" s="552"/>
      <c r="B43" s="542"/>
      <c r="C43" s="468"/>
      <c r="D43" s="468"/>
      <c r="E43" s="468"/>
      <c r="F43" s="468"/>
      <c r="G43" s="553" t="s">
        <v>828</v>
      </c>
      <c r="H43" s="543"/>
      <c r="I43" s="468">
        <f>SUM(I33:I42)-I35-I36-I38</f>
        <v>0</v>
      </c>
      <c r="J43" s="468">
        <f>SUM(J33:J42)-J35-J36-J38</f>
        <v>0</v>
      </c>
      <c r="K43" s="468">
        <f>SUM(K33:K42)-K35-K36-K38</f>
        <v>0</v>
      </c>
      <c r="L43" s="468">
        <f>SUM(L33:L42)-L35-L36-L38</f>
        <v>0</v>
      </c>
    </row>
    <row r="44" ht="24" spans="1:12">
      <c r="A44" s="546" t="s">
        <v>697</v>
      </c>
      <c r="B44" s="542"/>
      <c r="C44" s="468">
        <f>C20+C40</f>
        <v>0</v>
      </c>
      <c r="D44" s="468">
        <f>D20+D40</f>
        <v>0</v>
      </c>
      <c r="E44" s="468">
        <f>E20+E40</f>
        <v>0</v>
      </c>
      <c r="F44" s="468">
        <f>F20+F40</f>
        <v>0</v>
      </c>
      <c r="G44" s="553" t="s">
        <v>829</v>
      </c>
      <c r="H44" s="543"/>
      <c r="I44" s="468">
        <f>I31+I43</f>
        <v>0</v>
      </c>
      <c r="J44" s="468">
        <f>J31+J43</f>
        <v>0</v>
      </c>
      <c r="K44" s="468">
        <f>K31+K43</f>
        <v>0</v>
      </c>
      <c r="L44" s="468">
        <f>L31+L43</f>
        <v>0</v>
      </c>
    </row>
    <row r="45" s="530" customFormat="1" ht="15.75" customHeight="1" spans="1:12">
      <c r="A45" s="554"/>
      <c r="B45" s="554"/>
      <c r="C45" s="554"/>
      <c r="D45" s="554"/>
      <c r="E45" s="554"/>
      <c r="F45" s="554"/>
      <c r="G45" s="554"/>
      <c r="H45" s="554"/>
      <c r="I45" s="554"/>
      <c r="J45" s="554"/>
      <c r="K45" s="554"/>
      <c r="L45" s="554"/>
    </row>
  </sheetData>
  <mergeCells count="3">
    <mergeCell ref="A2:L2"/>
    <mergeCell ref="A3:L3"/>
    <mergeCell ref="A4:E4"/>
  </mergeCells>
  <hyperlinks>
    <hyperlink ref="A1" location="索引目录!C4" display="返回索引页"/>
  </hyperlinks>
  <pageMargins left="0.747916666666667" right="0.747916666666667" top="0.984027777777778" bottom="0.984027777777778" header="0.511805555555556" footer="0.511805555555556"/>
  <pageSetup paperSize="9" scale="64" orientation="landscape"/>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0">
    <pageSetUpPr fitToPage="1"/>
  </sheetPr>
  <dimension ref="A1:J29"/>
  <sheetViews>
    <sheetView showGridLines="0" zoomScale="70" zoomScaleNormal="70" workbookViewId="0">
      <selection activeCell="G22" sqref="G22"/>
    </sheetView>
  </sheetViews>
  <sheetFormatPr defaultColWidth="8.66666666666667" defaultRowHeight="12.75"/>
  <cols>
    <col min="1" max="1" width="5.66666666666667" style="9" customWidth="1"/>
    <col min="2" max="2" width="20.6666666666667" style="9" customWidth="1"/>
    <col min="3" max="3" width="9.66666666666667" style="9" customWidth="1"/>
    <col min="4" max="5" width="11.6666666666667" style="9" customWidth="1"/>
    <col min="6" max="6" width="11.1666666666667" style="9" customWidth="1"/>
    <col min="7" max="8" width="15.6666666666667" style="9" customWidth="1"/>
    <col min="9" max="9" width="12.6666666666667" style="9" customWidth="1"/>
    <col min="10" max="11" width="8.66666666666667" style="9" customWidth="1"/>
    <col min="12" max="16384" width="8.66666666666667" style="9"/>
  </cols>
  <sheetData>
    <row r="1" spans="1:1">
      <c r="A1" s="10" t="s">
        <v>0</v>
      </c>
    </row>
    <row r="2" s="7" customFormat="1" ht="21.5" customHeight="1" spans="1:1">
      <c r="A2" s="12" t="s">
        <v>3126</v>
      </c>
    </row>
    <row r="3" ht="15.75" customHeight="1" spans="1:1">
      <c r="A3" s="8" t="str">
        <f>"评估基准日："&amp;TEXT(基本信息输入表!M7,"yyyy年mm月dd日")</f>
        <v>评估基准日：2024年04月30日</v>
      </c>
    </row>
    <row r="4" ht="14.25" customHeight="1" spans="2:9">
      <c r="B4" s="8"/>
      <c r="C4" s="8"/>
      <c r="D4" s="8"/>
      <c r="E4" s="8"/>
      <c r="F4" s="8"/>
      <c r="G4" s="8"/>
      <c r="H4" s="8"/>
      <c r="I4" s="13" t="s">
        <v>3127</v>
      </c>
    </row>
    <row r="5" ht="15.75" customHeight="1" spans="1:9">
      <c r="A5" s="14" t="str">
        <f>基本信息输入表!K6&amp;"："&amp;基本信息输入表!M6</f>
        <v>产权持有单位：昆明中石油昆仑车用天然气有限公司</v>
      </c>
      <c r="B5" s="15"/>
      <c r="C5" s="15"/>
      <c r="D5" s="15"/>
      <c r="I5" s="13" t="s">
        <v>840</v>
      </c>
    </row>
    <row r="6" ht="15.75" customHeight="1" spans="1:10">
      <c r="A6" s="17" t="s">
        <v>4</v>
      </c>
      <c r="B6" s="17" t="s">
        <v>3128</v>
      </c>
      <c r="C6" s="17" t="s">
        <v>3129</v>
      </c>
      <c r="D6" s="17" t="s">
        <v>1187</v>
      </c>
      <c r="E6" s="17" t="s">
        <v>2774</v>
      </c>
      <c r="F6" s="17" t="s">
        <v>1000</v>
      </c>
      <c r="G6" s="18" t="s">
        <v>6</v>
      </c>
      <c r="H6" s="17" t="s">
        <v>7</v>
      </c>
      <c r="I6" s="17" t="s">
        <v>3130</v>
      </c>
      <c r="J6" s="8" t="s">
        <v>1501</v>
      </c>
    </row>
    <row r="7" ht="15.75" customHeight="1" spans="1:10">
      <c r="A7" s="19" t="str">
        <f>IF(B7="","",ROW()-6)</f>
        <v/>
      </c>
      <c r="B7" s="20"/>
      <c r="C7" s="20"/>
      <c r="D7" s="21"/>
      <c r="E7" s="21"/>
      <c r="F7" s="35"/>
      <c r="G7" s="22"/>
      <c r="H7" s="22"/>
      <c r="I7" s="20"/>
      <c r="J7" s="8" t="s">
        <v>3131</v>
      </c>
    </row>
    <row r="8" ht="15.75" customHeight="1" spans="1:10">
      <c r="A8" s="19" t="str">
        <f t="shared" ref="A8:A26" si="0">IF(B8="","",ROW()-6)</f>
        <v/>
      </c>
      <c r="B8" s="20"/>
      <c r="C8" s="20"/>
      <c r="D8" s="21"/>
      <c r="E8" s="21"/>
      <c r="F8" s="35"/>
      <c r="G8" s="22"/>
      <c r="H8" s="22"/>
      <c r="I8" s="20"/>
      <c r="J8" s="8" t="s">
        <v>3132</v>
      </c>
    </row>
    <row r="9" ht="15.75" customHeight="1" spans="1:10">
      <c r="A9" s="19" t="str">
        <f t="shared" si="0"/>
        <v/>
      </c>
      <c r="B9" s="20"/>
      <c r="C9" s="20"/>
      <c r="D9" s="21"/>
      <c r="E9" s="21"/>
      <c r="F9" s="35"/>
      <c r="G9" s="22"/>
      <c r="H9" s="22"/>
      <c r="I9" s="20"/>
      <c r="J9" s="8" t="s">
        <v>3133</v>
      </c>
    </row>
    <row r="10" ht="15.75" customHeight="1" spans="1:10">
      <c r="A10" s="19" t="str">
        <f t="shared" si="0"/>
        <v/>
      </c>
      <c r="B10" s="20"/>
      <c r="C10" s="20"/>
      <c r="D10" s="21"/>
      <c r="E10" s="21"/>
      <c r="F10" s="35"/>
      <c r="G10" s="22"/>
      <c r="H10" s="22"/>
      <c r="I10" s="20"/>
      <c r="J10" s="8" t="s">
        <v>3134</v>
      </c>
    </row>
    <row r="11" ht="15.75" customHeight="1" spans="1:10">
      <c r="A11" s="19" t="str">
        <f t="shared" si="0"/>
        <v/>
      </c>
      <c r="B11" s="20"/>
      <c r="C11" s="20"/>
      <c r="D11" s="21"/>
      <c r="E11" s="21"/>
      <c r="F11" s="35"/>
      <c r="G11" s="22"/>
      <c r="H11" s="22"/>
      <c r="I11" s="20"/>
      <c r="J11" s="8" t="s">
        <v>3135</v>
      </c>
    </row>
    <row r="12" ht="15.75" customHeight="1" spans="1:10">
      <c r="A12" s="19" t="str">
        <f t="shared" si="0"/>
        <v/>
      </c>
      <c r="B12" s="20"/>
      <c r="C12" s="20"/>
      <c r="D12" s="21"/>
      <c r="E12" s="21"/>
      <c r="F12" s="35"/>
      <c r="G12" s="22"/>
      <c r="H12" s="22"/>
      <c r="I12" s="20"/>
      <c r="J12" s="8" t="s">
        <v>3136</v>
      </c>
    </row>
    <row r="13" ht="15.75" customHeight="1" spans="1:10">
      <c r="A13" s="19" t="str">
        <f t="shared" si="0"/>
        <v/>
      </c>
      <c r="B13" s="20"/>
      <c r="C13" s="20"/>
      <c r="D13" s="21"/>
      <c r="E13" s="21"/>
      <c r="F13" s="35"/>
      <c r="G13" s="22"/>
      <c r="H13" s="22"/>
      <c r="I13" s="20"/>
      <c r="J13" s="8" t="s">
        <v>3137</v>
      </c>
    </row>
    <row r="14" ht="15.75" customHeight="1" spans="1:10">
      <c r="A14" s="19" t="str">
        <f t="shared" si="0"/>
        <v/>
      </c>
      <c r="B14" s="20"/>
      <c r="C14" s="20"/>
      <c r="D14" s="21"/>
      <c r="E14" s="21"/>
      <c r="F14" s="35"/>
      <c r="G14" s="22"/>
      <c r="H14" s="22"/>
      <c r="I14" s="20"/>
      <c r="J14" s="8" t="s">
        <v>3138</v>
      </c>
    </row>
    <row r="15" ht="15.75" customHeight="1" spans="1:10">
      <c r="A15" s="19" t="str">
        <f t="shared" si="0"/>
        <v/>
      </c>
      <c r="B15" s="20"/>
      <c r="C15" s="20"/>
      <c r="D15" s="21"/>
      <c r="E15" s="21"/>
      <c r="F15" s="35"/>
      <c r="G15" s="22"/>
      <c r="H15" s="22"/>
      <c r="I15" s="20"/>
      <c r="J15" s="8" t="s">
        <v>3139</v>
      </c>
    </row>
    <row r="16" ht="15.75" customHeight="1" spans="1:10">
      <c r="A16" s="19" t="str">
        <f t="shared" si="0"/>
        <v/>
      </c>
      <c r="B16" s="20"/>
      <c r="C16" s="20"/>
      <c r="D16" s="21"/>
      <c r="E16" s="21"/>
      <c r="F16" s="35"/>
      <c r="G16" s="22"/>
      <c r="H16" s="22"/>
      <c r="I16" s="20"/>
      <c r="J16" s="8" t="s">
        <v>3140</v>
      </c>
    </row>
    <row r="17" ht="15.75" customHeight="1" spans="1:10">
      <c r="A17" s="19" t="str">
        <f t="shared" si="0"/>
        <v/>
      </c>
      <c r="B17" s="20"/>
      <c r="C17" s="20"/>
      <c r="D17" s="21"/>
      <c r="E17" s="21"/>
      <c r="F17" s="35"/>
      <c r="G17" s="22"/>
      <c r="H17" s="22"/>
      <c r="I17" s="20"/>
      <c r="J17" s="8" t="s">
        <v>3141</v>
      </c>
    </row>
    <row r="18" ht="15.75" customHeight="1" spans="1:10">
      <c r="A18" s="19" t="str">
        <f t="shared" si="0"/>
        <v/>
      </c>
      <c r="B18" s="20"/>
      <c r="C18" s="20"/>
      <c r="D18" s="21"/>
      <c r="E18" s="21"/>
      <c r="F18" s="35"/>
      <c r="G18" s="22"/>
      <c r="H18" s="22"/>
      <c r="I18" s="20"/>
      <c r="J18" s="8" t="s">
        <v>3142</v>
      </c>
    </row>
    <row r="19" ht="15.75" customHeight="1" spans="1:10">
      <c r="A19" s="19" t="str">
        <f t="shared" si="0"/>
        <v/>
      </c>
      <c r="B19" s="20"/>
      <c r="C19" s="20"/>
      <c r="D19" s="21"/>
      <c r="E19" s="21"/>
      <c r="F19" s="35"/>
      <c r="G19" s="22"/>
      <c r="H19" s="22"/>
      <c r="I19" s="20"/>
      <c r="J19" s="8" t="s">
        <v>3143</v>
      </c>
    </row>
    <row r="20" ht="15.75" customHeight="1" spans="1:10">
      <c r="A20" s="19" t="str">
        <f t="shared" si="0"/>
        <v/>
      </c>
      <c r="B20" s="20"/>
      <c r="C20" s="20"/>
      <c r="D20" s="21"/>
      <c r="E20" s="21"/>
      <c r="F20" s="35"/>
      <c r="G20" s="22"/>
      <c r="H20" s="22"/>
      <c r="I20" s="20"/>
      <c r="J20" s="8" t="s">
        <v>3144</v>
      </c>
    </row>
    <row r="21" ht="15.75" customHeight="1" spans="1:10">
      <c r="A21" s="19" t="str">
        <f t="shared" si="0"/>
        <v/>
      </c>
      <c r="B21" s="20"/>
      <c r="C21" s="20"/>
      <c r="D21" s="21"/>
      <c r="E21" s="21"/>
      <c r="F21" s="35"/>
      <c r="G21" s="22"/>
      <c r="H21" s="22"/>
      <c r="I21" s="20"/>
      <c r="J21" s="8" t="s">
        <v>3145</v>
      </c>
    </row>
    <row r="22" ht="15.75" customHeight="1" spans="1:10">
      <c r="A22" s="19" t="str">
        <f t="shared" si="0"/>
        <v/>
      </c>
      <c r="B22" s="20"/>
      <c r="C22" s="20"/>
      <c r="D22" s="21"/>
      <c r="E22" s="21"/>
      <c r="F22" s="35"/>
      <c r="G22" s="22"/>
      <c r="H22" s="22"/>
      <c r="I22" s="20"/>
      <c r="J22" s="8" t="s">
        <v>3146</v>
      </c>
    </row>
    <row r="23" ht="15.75" customHeight="1" spans="1:10">
      <c r="A23" s="19" t="str">
        <f t="shared" si="0"/>
        <v/>
      </c>
      <c r="B23" s="20"/>
      <c r="C23" s="20"/>
      <c r="D23" s="21"/>
      <c r="E23" s="21"/>
      <c r="F23" s="35"/>
      <c r="G23" s="22"/>
      <c r="H23" s="22"/>
      <c r="I23" s="20"/>
      <c r="J23" s="8" t="s">
        <v>3147</v>
      </c>
    </row>
    <row r="24" ht="15.75" customHeight="1" spans="1:10">
      <c r="A24" s="19" t="str">
        <f t="shared" si="0"/>
        <v/>
      </c>
      <c r="B24" s="20"/>
      <c r="C24" s="20"/>
      <c r="D24" s="21"/>
      <c r="E24" s="21"/>
      <c r="F24" s="35"/>
      <c r="G24" s="22"/>
      <c r="H24" s="22"/>
      <c r="I24" s="20"/>
      <c r="J24" s="8" t="s">
        <v>3148</v>
      </c>
    </row>
    <row r="25" ht="15.75" customHeight="1" spans="1:10">
      <c r="A25" s="19" t="str">
        <f t="shared" si="0"/>
        <v/>
      </c>
      <c r="B25" s="20"/>
      <c r="C25" s="20"/>
      <c r="D25" s="21"/>
      <c r="E25" s="21"/>
      <c r="F25" s="35"/>
      <c r="G25" s="22"/>
      <c r="H25" s="22"/>
      <c r="I25" s="20"/>
      <c r="J25" s="8" t="s">
        <v>3149</v>
      </c>
    </row>
    <row r="26" spans="1:10">
      <c r="A26" s="19" t="str">
        <f t="shared" si="0"/>
        <v/>
      </c>
      <c r="B26" s="20"/>
      <c r="C26" s="20"/>
      <c r="D26" s="21"/>
      <c r="E26" s="21"/>
      <c r="F26" s="35"/>
      <c r="G26" s="22"/>
      <c r="H26" s="22"/>
      <c r="I26" s="20"/>
      <c r="J26" s="8" t="s">
        <v>3150</v>
      </c>
    </row>
    <row r="27" ht="15.75" customHeight="1" spans="1:9">
      <c r="A27" s="23" t="s">
        <v>1564</v>
      </c>
      <c r="B27" s="15"/>
      <c r="C27" s="24"/>
      <c r="D27" s="26"/>
      <c r="E27" s="23"/>
      <c r="F27" s="36"/>
      <c r="G27" s="30">
        <f>SUM(G7:G26)</f>
        <v>0</v>
      </c>
      <c r="H27" s="30">
        <f>SUM(H7:H26)</f>
        <v>0</v>
      </c>
      <c r="I27" s="34"/>
    </row>
    <row r="28" ht="15.75" customHeight="1" spans="1:10">
      <c r="A28" s="9" t="str">
        <f>基本信息输入表!$K$6&amp;"填表人："&amp;基本信息输入表!$M$100</f>
        <v>产权持有单位填表人：</v>
      </c>
      <c r="H28" s="9" t="str">
        <f>"评估人员："&amp;基本信息输入表!$Q$100</f>
        <v>评估人员：</v>
      </c>
      <c r="J28" s="9" t="s">
        <v>1523</v>
      </c>
    </row>
    <row r="29" ht="15.75" customHeight="1" spans="1:1">
      <c r="A29" s="9" t="str">
        <f>"填表日期："&amp;YEAR(基本信息输入表!$O$100)&amp;"年"&amp;MONTH(基本信息输入表!$O$100)&amp;"月"&amp;DAY(基本信息输入表!$O$100)&amp;"日"</f>
        <v>填表日期：1900年1月0日</v>
      </c>
    </row>
  </sheetData>
  <mergeCells count="4">
    <mergeCell ref="A2:I2"/>
    <mergeCell ref="A3:I3"/>
    <mergeCell ref="A5:D5"/>
    <mergeCell ref="A27:C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
    <pageSetUpPr fitToPage="1"/>
  </sheetPr>
  <dimension ref="A1:H29"/>
  <sheetViews>
    <sheetView showGridLines="0" zoomScale="81" zoomScaleNormal="81" workbookViewId="0">
      <selection activeCell="G22" sqref="G22"/>
    </sheetView>
  </sheetViews>
  <sheetFormatPr defaultColWidth="8.66666666666667" defaultRowHeight="12.75" outlineLevelCol="7"/>
  <cols>
    <col min="1" max="1" width="5.66666666666667" style="9" customWidth="1"/>
    <col min="2" max="2" width="24.1666666666667" style="9" customWidth="1"/>
    <col min="3" max="3" width="6.5" style="9" customWidth="1"/>
    <col min="4" max="4" width="17.1666666666667" style="9" customWidth="1"/>
    <col min="5" max="6" width="15.6666666666667" style="9" customWidth="1"/>
    <col min="7" max="7" width="12.6666666666667" style="9" customWidth="1"/>
    <col min="8" max="9" width="8.66666666666667" style="9" customWidth="1"/>
    <col min="10" max="16384" width="8.66666666666667" style="9"/>
  </cols>
  <sheetData>
    <row r="1" spans="1:1">
      <c r="A1" s="10" t="s">
        <v>0</v>
      </c>
    </row>
    <row r="2" s="7" customFormat="1" ht="21.5" customHeight="1" spans="1:1">
      <c r="A2" s="12" t="s">
        <v>3151</v>
      </c>
    </row>
    <row r="3" ht="15.75" customHeight="1" spans="1:1">
      <c r="A3" s="8" t="str">
        <f>"评估基准日："&amp;TEXT(基本信息输入表!M7,"yyyy年mm月dd日")</f>
        <v>评估基准日：2024年04月30日</v>
      </c>
    </row>
    <row r="4" ht="14.25" customHeight="1" spans="2:7">
      <c r="B4" s="8"/>
      <c r="C4" s="8"/>
      <c r="D4" s="8"/>
      <c r="E4" s="8"/>
      <c r="F4" s="8"/>
      <c r="G4" s="13" t="s">
        <v>3152</v>
      </c>
    </row>
    <row r="5" ht="15.75" customHeight="1" spans="1:7">
      <c r="A5" s="14" t="str">
        <f>基本信息输入表!K6&amp;"："&amp;基本信息输入表!M6</f>
        <v>产权持有单位：昆明中石油昆仑车用天然气有限公司</v>
      </c>
      <c r="B5" s="15"/>
      <c r="C5" s="15"/>
      <c r="D5" s="15"/>
      <c r="G5" s="13" t="s">
        <v>840</v>
      </c>
    </row>
    <row r="6" ht="15.75" customHeight="1" spans="1:8">
      <c r="A6" s="17" t="s">
        <v>4</v>
      </c>
      <c r="B6" s="17" t="s">
        <v>2515</v>
      </c>
      <c r="C6" s="17" t="s">
        <v>2516</v>
      </c>
      <c r="D6" s="32" t="s">
        <v>3153</v>
      </c>
      <c r="E6" s="18" t="s">
        <v>6</v>
      </c>
      <c r="F6" s="17" t="s">
        <v>7</v>
      </c>
      <c r="G6" s="17" t="s">
        <v>3130</v>
      </c>
      <c r="H6" s="8" t="s">
        <v>1501</v>
      </c>
    </row>
    <row r="7" ht="15.75" customHeight="1" spans="1:8">
      <c r="A7" s="19" t="str">
        <f>IF(B7="","",ROW()-6)</f>
        <v/>
      </c>
      <c r="B7" s="20"/>
      <c r="C7" s="20"/>
      <c r="D7" s="33"/>
      <c r="E7" s="22"/>
      <c r="F7" s="22"/>
      <c r="G7" s="20"/>
      <c r="H7" s="8" t="s">
        <v>3154</v>
      </c>
    </row>
    <row r="8" ht="15.75" customHeight="1" spans="1:8">
      <c r="A8" s="19" t="str">
        <f t="shared" ref="A8:A26" si="0">IF(B8="","",ROW()-6)</f>
        <v/>
      </c>
      <c r="B8" s="20"/>
      <c r="C8" s="20"/>
      <c r="D8" s="33"/>
      <c r="E8" s="22"/>
      <c r="F8" s="22"/>
      <c r="G8" s="20"/>
      <c r="H8" s="8" t="s">
        <v>3155</v>
      </c>
    </row>
    <row r="9" ht="15.75" customHeight="1" spans="1:8">
      <c r="A9" s="19" t="str">
        <f t="shared" si="0"/>
        <v/>
      </c>
      <c r="B9" s="20"/>
      <c r="C9" s="20"/>
      <c r="D9" s="33"/>
      <c r="E9" s="22"/>
      <c r="F9" s="22"/>
      <c r="G9" s="20"/>
      <c r="H9" s="8" t="s">
        <v>3156</v>
      </c>
    </row>
    <row r="10" ht="15.75" customHeight="1" spans="1:8">
      <c r="A10" s="19" t="str">
        <f t="shared" si="0"/>
        <v/>
      </c>
      <c r="B10" s="20"/>
      <c r="C10" s="20"/>
      <c r="D10" s="33"/>
      <c r="E10" s="22"/>
      <c r="F10" s="22"/>
      <c r="G10" s="20"/>
      <c r="H10" s="8" t="s">
        <v>3157</v>
      </c>
    </row>
    <row r="11" ht="15.75" customHeight="1" spans="1:8">
      <c r="A11" s="19" t="str">
        <f t="shared" si="0"/>
        <v/>
      </c>
      <c r="B11" s="20"/>
      <c r="C11" s="20"/>
      <c r="D11" s="33"/>
      <c r="E11" s="22"/>
      <c r="F11" s="22"/>
      <c r="G11" s="20"/>
      <c r="H11" s="8" t="s">
        <v>3158</v>
      </c>
    </row>
    <row r="12" ht="15.75" customHeight="1" spans="1:8">
      <c r="A12" s="19" t="str">
        <f t="shared" si="0"/>
        <v/>
      </c>
      <c r="B12" s="20"/>
      <c r="C12" s="20"/>
      <c r="D12" s="33"/>
      <c r="E12" s="22"/>
      <c r="F12" s="22"/>
      <c r="G12" s="20"/>
      <c r="H12" s="8" t="s">
        <v>3159</v>
      </c>
    </row>
    <row r="13" ht="15.75" customHeight="1" spans="1:8">
      <c r="A13" s="19" t="str">
        <f t="shared" si="0"/>
        <v/>
      </c>
      <c r="B13" s="20"/>
      <c r="C13" s="20"/>
      <c r="D13" s="33"/>
      <c r="E13" s="22"/>
      <c r="F13" s="22"/>
      <c r="G13" s="20"/>
      <c r="H13" s="8" t="s">
        <v>3160</v>
      </c>
    </row>
    <row r="14" ht="15.75" customHeight="1" spans="1:8">
      <c r="A14" s="19" t="str">
        <f t="shared" si="0"/>
        <v/>
      </c>
      <c r="B14" s="20"/>
      <c r="C14" s="20"/>
      <c r="D14" s="33"/>
      <c r="E14" s="22"/>
      <c r="F14" s="22"/>
      <c r="G14" s="20"/>
      <c r="H14" s="8" t="s">
        <v>3161</v>
      </c>
    </row>
    <row r="15" ht="15.75" customHeight="1" spans="1:8">
      <c r="A15" s="19" t="str">
        <f t="shared" si="0"/>
        <v/>
      </c>
      <c r="B15" s="20"/>
      <c r="C15" s="20"/>
      <c r="D15" s="33"/>
      <c r="E15" s="22"/>
      <c r="F15" s="22"/>
      <c r="G15" s="20"/>
      <c r="H15" s="8" t="s">
        <v>3162</v>
      </c>
    </row>
    <row r="16" ht="15.75" customHeight="1" spans="1:8">
      <c r="A16" s="19" t="str">
        <f t="shared" si="0"/>
        <v/>
      </c>
      <c r="B16" s="20"/>
      <c r="C16" s="20"/>
      <c r="D16" s="33"/>
      <c r="E16" s="22"/>
      <c r="F16" s="22"/>
      <c r="G16" s="20"/>
      <c r="H16" s="8" t="s">
        <v>3163</v>
      </c>
    </row>
    <row r="17" ht="15.75" customHeight="1" spans="1:8">
      <c r="A17" s="19" t="str">
        <f t="shared" si="0"/>
        <v/>
      </c>
      <c r="B17" s="20"/>
      <c r="C17" s="20"/>
      <c r="D17" s="33"/>
      <c r="E17" s="22"/>
      <c r="F17" s="22"/>
      <c r="G17" s="20"/>
      <c r="H17" s="8" t="s">
        <v>3164</v>
      </c>
    </row>
    <row r="18" ht="15.75" customHeight="1" spans="1:8">
      <c r="A18" s="19" t="str">
        <f t="shared" si="0"/>
        <v/>
      </c>
      <c r="B18" s="20"/>
      <c r="C18" s="20"/>
      <c r="D18" s="33"/>
      <c r="E18" s="22"/>
      <c r="F18" s="22"/>
      <c r="G18" s="20"/>
      <c r="H18" s="8" t="s">
        <v>3165</v>
      </c>
    </row>
    <row r="19" ht="15.75" customHeight="1" spans="1:8">
      <c r="A19" s="19" t="str">
        <f t="shared" si="0"/>
        <v/>
      </c>
      <c r="B19" s="20"/>
      <c r="C19" s="20"/>
      <c r="D19" s="33"/>
      <c r="E19" s="22"/>
      <c r="F19" s="22"/>
      <c r="G19" s="20"/>
      <c r="H19" s="8" t="s">
        <v>3166</v>
      </c>
    </row>
    <row r="20" ht="15.75" customHeight="1" spans="1:8">
      <c r="A20" s="19" t="str">
        <f t="shared" si="0"/>
        <v/>
      </c>
      <c r="B20" s="20"/>
      <c r="C20" s="20"/>
      <c r="D20" s="33"/>
      <c r="E20" s="22"/>
      <c r="F20" s="22"/>
      <c r="G20" s="20"/>
      <c r="H20" s="8" t="s">
        <v>3167</v>
      </c>
    </row>
    <row r="21" ht="15.75" customHeight="1" spans="1:8">
      <c r="A21" s="19" t="str">
        <f t="shared" si="0"/>
        <v/>
      </c>
      <c r="B21" s="20"/>
      <c r="C21" s="20"/>
      <c r="D21" s="33"/>
      <c r="E21" s="22"/>
      <c r="F21" s="22"/>
      <c r="G21" s="20"/>
      <c r="H21" s="8" t="s">
        <v>3168</v>
      </c>
    </row>
    <row r="22" ht="15.75" customHeight="1" spans="1:8">
      <c r="A22" s="19" t="str">
        <f t="shared" si="0"/>
        <v/>
      </c>
      <c r="B22" s="20"/>
      <c r="C22" s="20"/>
      <c r="D22" s="33"/>
      <c r="E22" s="22"/>
      <c r="F22" s="22"/>
      <c r="G22" s="20"/>
      <c r="H22" s="8" t="s">
        <v>3169</v>
      </c>
    </row>
    <row r="23" ht="15.75" customHeight="1" spans="1:8">
      <c r="A23" s="19" t="str">
        <f t="shared" si="0"/>
        <v/>
      </c>
      <c r="B23" s="20"/>
      <c r="C23" s="20"/>
      <c r="D23" s="33"/>
      <c r="E23" s="22"/>
      <c r="F23" s="22"/>
      <c r="G23" s="20"/>
      <c r="H23" s="8" t="s">
        <v>3170</v>
      </c>
    </row>
    <row r="24" ht="15.75" customHeight="1" spans="1:8">
      <c r="A24" s="19" t="str">
        <f t="shared" si="0"/>
        <v/>
      </c>
      <c r="B24" s="20"/>
      <c r="C24" s="20"/>
      <c r="D24" s="33"/>
      <c r="E24" s="22"/>
      <c r="F24" s="22"/>
      <c r="G24" s="20"/>
      <c r="H24" s="8" t="s">
        <v>3171</v>
      </c>
    </row>
    <row r="25" ht="15.75" customHeight="1" spans="1:8">
      <c r="A25" s="19" t="str">
        <f t="shared" si="0"/>
        <v/>
      </c>
      <c r="B25" s="20"/>
      <c r="C25" s="20"/>
      <c r="D25" s="33"/>
      <c r="E25" s="22"/>
      <c r="F25" s="22"/>
      <c r="G25" s="20"/>
      <c r="H25" s="8" t="s">
        <v>3172</v>
      </c>
    </row>
    <row r="26" spans="1:8">
      <c r="A26" s="19" t="str">
        <f t="shared" si="0"/>
        <v/>
      </c>
      <c r="B26" s="20"/>
      <c r="C26" s="20"/>
      <c r="D26" s="33"/>
      <c r="E26" s="22"/>
      <c r="F26" s="22"/>
      <c r="G26" s="20"/>
      <c r="H26" s="8" t="s">
        <v>3173</v>
      </c>
    </row>
    <row r="27" ht="15.75" customHeight="1" spans="1:7">
      <c r="A27" s="23" t="s">
        <v>1564</v>
      </c>
      <c r="B27" s="15"/>
      <c r="C27" s="15"/>
      <c r="D27" s="24"/>
      <c r="E27" s="30">
        <f>SUM(E7:E26)</f>
        <v>0</v>
      </c>
      <c r="F27" s="30">
        <f>SUM(F7:F26)</f>
        <v>0</v>
      </c>
      <c r="G27" s="34"/>
    </row>
    <row r="28" ht="15.75" customHeight="1" spans="1:8">
      <c r="A28" s="9" t="str">
        <f>基本信息输入表!$K$6&amp;"填表人："&amp;基本信息输入表!$M$101</f>
        <v>产权持有单位填表人：</v>
      </c>
      <c r="F28" s="9" t="str">
        <f>"评估人员："&amp;基本信息输入表!$Q$101</f>
        <v>评估人员：</v>
      </c>
      <c r="H28" s="9" t="s">
        <v>1523</v>
      </c>
    </row>
    <row r="29" ht="15.75" customHeight="1" spans="1:1">
      <c r="A29" s="9" t="str">
        <f>"填表日期："&amp;YEAR(基本信息输入表!$O$101)&amp;"年"&amp;MONTH(基本信息输入表!$O$101)&amp;"月"&amp;DAY(基本信息输入表!$O$101)&amp;"日"</f>
        <v>填表日期：1900年1月0日</v>
      </c>
    </row>
  </sheetData>
  <mergeCells count="4">
    <mergeCell ref="A2:G2"/>
    <mergeCell ref="A3:G3"/>
    <mergeCell ref="A5:D5"/>
    <mergeCell ref="A27:D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2">
    <pageSetUpPr fitToPage="1"/>
  </sheetPr>
  <dimension ref="A1:I29"/>
  <sheetViews>
    <sheetView showGridLines="0" zoomScale="96" zoomScaleNormal="96" topLeftCell="A4" workbookViewId="0">
      <selection activeCell="G22" sqref="G22"/>
    </sheetView>
  </sheetViews>
  <sheetFormatPr defaultColWidth="9" defaultRowHeight="15.75" customHeight="1"/>
  <cols>
    <col min="1" max="1" width="5.16666666666667" style="9" customWidth="1"/>
    <col min="2" max="2" width="18.6666666666667" style="9" customWidth="1"/>
    <col min="3" max="3" width="9.16666666666667" style="9" customWidth="1"/>
    <col min="4" max="4" width="12.5" style="9" customWidth="1"/>
    <col min="5" max="6" width="15.6666666666667" style="9" customWidth="1"/>
    <col min="7" max="7" width="10.1666666666667" style="9" customWidth="1"/>
    <col min="8" max="8" width="13.1666666666667" style="9" customWidth="1"/>
    <col min="9" max="26" width="9" style="9" customWidth="1"/>
    <col min="27" max="32" width="5.66666666666667" style="9" customWidth="1" outlineLevel="1"/>
    <col min="33" max="33" width="14.6666666666667" style="9" customWidth="1" outlineLevel="1"/>
    <col min="34" max="34" width="13.6666666666667" style="9" customWidth="1"/>
    <col min="35" max="38" width="5.66666666666667" style="9" customWidth="1" outlineLevel="1"/>
    <col min="39" max="40" width="7.16666666666667" style="9" customWidth="1" outlineLevel="1"/>
    <col min="41" max="41" width="5.66666666666667" style="9" customWidth="1" outlineLevel="1"/>
    <col min="42" max="45" width="8.66666666666667" style="9" customWidth="1" outlineLevel="1"/>
    <col min="46" max="46" width="14.6666666666667" style="9" customWidth="1" outlineLevel="1"/>
    <col min="47" max="47" width="13.6666666666667" style="9" customWidth="1"/>
    <col min="48" max="49" width="8.66666666666667" style="9" customWidth="1" outlineLevel="1"/>
    <col min="50" max="51" width="11.1666666666667" style="9" customWidth="1" outlineLevel="1"/>
    <col min="52" max="66" width="8.66666666666667" style="9" hidden="1" customWidth="1" outlineLevel="2"/>
    <col min="67" max="67" width="8.66666666666667" style="9" customWidth="1" outlineLevel="1" collapsed="1"/>
    <col min="68" max="69" width="8.66666666666667" style="9" customWidth="1" outlineLevel="1"/>
    <col min="70" max="70" width="8.66666666666667" style="9" customWidth="1"/>
    <col min="71" max="71" width="13.6666666666667" style="9" customWidth="1"/>
    <col min="72" max="76" width="13.6666666666667" style="9" customWidth="1" outlineLevel="1"/>
    <col min="77" max="77" width="13.6666666666667" style="9" customWidth="1"/>
    <col min="78" max="79" width="9" style="9" customWidth="1"/>
    <col min="80" max="16384" width="9" style="9"/>
  </cols>
  <sheetData>
    <row r="1" customHeight="1" spans="1:1">
      <c r="A1" s="10" t="s">
        <v>0</v>
      </c>
    </row>
    <row r="2" s="7" customFormat="1" ht="30" customHeight="1" spans="1:1">
      <c r="A2" s="11" t="s">
        <v>3174</v>
      </c>
    </row>
    <row r="3" customHeight="1" spans="1:1">
      <c r="A3" s="8" t="str">
        <f>"评估基准日："&amp;TEXT(基本信息输入表!M7,"yyyy年mm月dd日")</f>
        <v>评估基准日：2024年04月30日</v>
      </c>
    </row>
    <row r="4" ht="14.25" customHeight="1" spans="1:7">
      <c r="A4" s="8"/>
      <c r="B4" s="8"/>
      <c r="C4" s="8"/>
      <c r="D4" s="8"/>
      <c r="E4" s="8"/>
      <c r="F4" s="8"/>
      <c r="G4" s="13" t="s">
        <v>3175</v>
      </c>
    </row>
    <row r="5" customHeight="1" spans="1:7">
      <c r="A5" s="14" t="str">
        <f>基本信息输入表!K6&amp;"："&amp;基本信息输入表!M6</f>
        <v>产权持有单位：昆明中石油昆仑车用天然气有限公司</v>
      </c>
      <c r="B5" s="15"/>
      <c r="C5" s="15"/>
      <c r="D5" s="15"/>
      <c r="G5" s="13" t="s">
        <v>1484</v>
      </c>
    </row>
    <row r="6" s="8" customFormat="1" customHeight="1" spans="1:8">
      <c r="A6" s="17" t="s">
        <v>4</v>
      </c>
      <c r="B6" s="17" t="s">
        <v>1104</v>
      </c>
      <c r="C6" s="17" t="s">
        <v>1187</v>
      </c>
      <c r="D6" s="17" t="s">
        <v>1131</v>
      </c>
      <c r="E6" s="17" t="s">
        <v>6</v>
      </c>
      <c r="F6" s="17" t="s">
        <v>7</v>
      </c>
      <c r="G6" s="17" t="s">
        <v>176</v>
      </c>
      <c r="H6" s="8" t="s">
        <v>1501</v>
      </c>
    </row>
    <row r="7" ht="12.75" customHeight="1" spans="1:8">
      <c r="A7" s="19" t="str">
        <f>IF(B7="","",ROW()-6)</f>
        <v/>
      </c>
      <c r="B7" s="20"/>
      <c r="C7" s="21"/>
      <c r="D7" s="20"/>
      <c r="E7" s="22"/>
      <c r="F7" s="22"/>
      <c r="G7" s="20"/>
      <c r="H7" s="8" t="s">
        <v>3176</v>
      </c>
    </row>
    <row r="8" ht="12.75" customHeight="1" spans="1:8">
      <c r="A8" s="19" t="str">
        <f t="shared" ref="A8:A26" si="0">IF(B8="","",ROW()-6)</f>
        <v/>
      </c>
      <c r="B8" s="20"/>
      <c r="C8" s="21"/>
      <c r="D8" s="20"/>
      <c r="E8" s="22"/>
      <c r="F8" s="22"/>
      <c r="G8" s="20"/>
      <c r="H8" s="8" t="s">
        <v>3177</v>
      </c>
    </row>
    <row r="9" ht="12.75" customHeight="1" spans="1:8">
      <c r="A9" s="19" t="str">
        <f t="shared" si="0"/>
        <v/>
      </c>
      <c r="B9" s="20"/>
      <c r="C9" s="21"/>
      <c r="D9" s="20"/>
      <c r="E9" s="22"/>
      <c r="F9" s="22"/>
      <c r="G9" s="20"/>
      <c r="H9" s="8" t="s">
        <v>3178</v>
      </c>
    </row>
    <row r="10" ht="12.75" customHeight="1" spans="1:8">
      <c r="A10" s="19" t="str">
        <f t="shared" si="0"/>
        <v/>
      </c>
      <c r="B10" s="20"/>
      <c r="C10" s="21"/>
      <c r="D10" s="20"/>
      <c r="E10" s="22"/>
      <c r="F10" s="22"/>
      <c r="G10" s="20"/>
      <c r="H10" s="8" t="s">
        <v>3179</v>
      </c>
    </row>
    <row r="11" ht="12.75" customHeight="1" spans="1:8">
      <c r="A11" s="19" t="str">
        <f t="shared" si="0"/>
        <v/>
      </c>
      <c r="B11" s="20"/>
      <c r="C11" s="21"/>
      <c r="D11" s="20"/>
      <c r="E11" s="22"/>
      <c r="F11" s="22"/>
      <c r="G11" s="20"/>
      <c r="H11" s="8" t="s">
        <v>3180</v>
      </c>
    </row>
    <row r="12" ht="12.75" customHeight="1" spans="1:8">
      <c r="A12" s="19" t="str">
        <f t="shared" si="0"/>
        <v/>
      </c>
      <c r="B12" s="20"/>
      <c r="C12" s="21"/>
      <c r="D12" s="20"/>
      <c r="E12" s="22"/>
      <c r="F12" s="22"/>
      <c r="G12" s="20"/>
      <c r="H12" s="8" t="s">
        <v>3181</v>
      </c>
    </row>
    <row r="13" ht="12.75" customHeight="1" spans="1:8">
      <c r="A13" s="19" t="str">
        <f t="shared" si="0"/>
        <v/>
      </c>
      <c r="B13" s="20"/>
      <c r="C13" s="21"/>
      <c r="D13" s="20"/>
      <c r="E13" s="22"/>
      <c r="F13" s="22"/>
      <c r="G13" s="20"/>
      <c r="H13" s="8" t="s">
        <v>3182</v>
      </c>
    </row>
    <row r="14" ht="12.75" customHeight="1" spans="1:8">
      <c r="A14" s="19" t="str">
        <f t="shared" si="0"/>
        <v/>
      </c>
      <c r="B14" s="20"/>
      <c r="C14" s="21"/>
      <c r="D14" s="20"/>
      <c r="E14" s="22"/>
      <c r="F14" s="22"/>
      <c r="G14" s="20"/>
      <c r="H14" s="8" t="s">
        <v>3183</v>
      </c>
    </row>
    <row r="15" ht="12.75" customHeight="1" spans="1:8">
      <c r="A15" s="19" t="str">
        <f t="shared" si="0"/>
        <v/>
      </c>
      <c r="B15" s="20"/>
      <c r="C15" s="21"/>
      <c r="D15" s="20"/>
      <c r="E15" s="22"/>
      <c r="F15" s="22"/>
      <c r="G15" s="20"/>
      <c r="H15" s="8" t="s">
        <v>3184</v>
      </c>
    </row>
    <row r="16" ht="12.75" customHeight="1" spans="1:8">
      <c r="A16" s="19" t="str">
        <f t="shared" si="0"/>
        <v/>
      </c>
      <c r="B16" s="20"/>
      <c r="C16" s="21"/>
      <c r="D16" s="20"/>
      <c r="E16" s="22"/>
      <c r="F16" s="22"/>
      <c r="G16" s="20"/>
      <c r="H16" s="8" t="s">
        <v>3185</v>
      </c>
    </row>
    <row r="17" ht="12.75" customHeight="1" spans="1:8">
      <c r="A17" s="19" t="str">
        <f t="shared" si="0"/>
        <v/>
      </c>
      <c r="B17" s="20"/>
      <c r="C17" s="21"/>
      <c r="D17" s="20"/>
      <c r="E17" s="22"/>
      <c r="F17" s="22"/>
      <c r="G17" s="20"/>
      <c r="H17" s="8" t="s">
        <v>3186</v>
      </c>
    </row>
    <row r="18" ht="12.75" customHeight="1" spans="1:8">
      <c r="A18" s="19" t="str">
        <f t="shared" si="0"/>
        <v/>
      </c>
      <c r="B18" s="20"/>
      <c r="C18" s="21"/>
      <c r="D18" s="20"/>
      <c r="E18" s="22"/>
      <c r="F18" s="22"/>
      <c r="G18" s="20"/>
      <c r="H18" s="8" t="s">
        <v>3187</v>
      </c>
    </row>
    <row r="19" ht="12.75" customHeight="1" spans="1:8">
      <c r="A19" s="19" t="str">
        <f t="shared" si="0"/>
        <v/>
      </c>
      <c r="B19" s="20"/>
      <c r="C19" s="21"/>
      <c r="D19" s="20"/>
      <c r="E19" s="22"/>
      <c r="F19" s="22"/>
      <c r="G19" s="20"/>
      <c r="H19" s="8" t="s">
        <v>3188</v>
      </c>
    </row>
    <row r="20" ht="12.75" customHeight="1" spans="1:8">
      <c r="A20" s="19" t="str">
        <f t="shared" si="0"/>
        <v/>
      </c>
      <c r="B20" s="20"/>
      <c r="C20" s="21"/>
      <c r="D20" s="20"/>
      <c r="E20" s="22"/>
      <c r="F20" s="22"/>
      <c r="G20" s="20"/>
      <c r="H20" s="8" t="s">
        <v>3189</v>
      </c>
    </row>
    <row r="21" ht="12.75" customHeight="1" spans="1:8">
      <c r="A21" s="19" t="str">
        <f t="shared" si="0"/>
        <v/>
      </c>
      <c r="B21" s="20"/>
      <c r="C21" s="21"/>
      <c r="D21" s="20"/>
      <c r="E21" s="22"/>
      <c r="F21" s="22"/>
      <c r="G21" s="20"/>
      <c r="H21" s="8" t="s">
        <v>3190</v>
      </c>
    </row>
    <row r="22" ht="12.75" customHeight="1" spans="1:8">
      <c r="A22" s="19" t="str">
        <f t="shared" si="0"/>
        <v/>
      </c>
      <c r="B22" s="20"/>
      <c r="C22" s="21"/>
      <c r="D22" s="20"/>
      <c r="E22" s="22"/>
      <c r="F22" s="22"/>
      <c r="G22" s="20"/>
      <c r="H22" s="8" t="s">
        <v>3191</v>
      </c>
    </row>
    <row r="23" ht="12.75" customHeight="1" spans="1:8">
      <c r="A23" s="19" t="str">
        <f t="shared" si="0"/>
        <v/>
      </c>
      <c r="B23" s="20"/>
      <c r="C23" s="21"/>
      <c r="D23" s="20"/>
      <c r="E23" s="22"/>
      <c r="F23" s="22"/>
      <c r="G23" s="20"/>
      <c r="H23" s="8" t="s">
        <v>3192</v>
      </c>
    </row>
    <row r="24" ht="12.75" customHeight="1" spans="1:8">
      <c r="A24" s="19" t="str">
        <f t="shared" si="0"/>
        <v/>
      </c>
      <c r="B24" s="20"/>
      <c r="C24" s="21"/>
      <c r="D24" s="20"/>
      <c r="E24" s="22"/>
      <c r="F24" s="22"/>
      <c r="G24" s="20"/>
      <c r="H24" s="8" t="s">
        <v>3193</v>
      </c>
    </row>
    <row r="25" ht="12.75" customHeight="1" spans="1:8">
      <c r="A25" s="19" t="str">
        <f t="shared" si="0"/>
        <v/>
      </c>
      <c r="B25" s="20"/>
      <c r="C25" s="21"/>
      <c r="D25" s="20"/>
      <c r="E25" s="22"/>
      <c r="F25" s="22"/>
      <c r="G25" s="20"/>
      <c r="H25" s="8" t="s">
        <v>3194</v>
      </c>
    </row>
    <row r="26" ht="12.75" customHeight="1" spans="1:9">
      <c r="A26" s="19" t="str">
        <f t="shared" si="0"/>
        <v/>
      </c>
      <c r="B26" s="20"/>
      <c r="C26" s="21"/>
      <c r="D26" s="20"/>
      <c r="E26" s="22"/>
      <c r="F26" s="22"/>
      <c r="G26" s="20"/>
      <c r="H26" s="8" t="s">
        <v>3195</v>
      </c>
      <c r="I26" s="31"/>
    </row>
    <row r="27" customHeight="1" spans="1:9">
      <c r="A27" s="23" t="s">
        <v>1564</v>
      </c>
      <c r="B27" s="24"/>
      <c r="C27" s="30"/>
      <c r="D27" s="25"/>
      <c r="E27" s="30">
        <f>SUM(E7:E26)</f>
        <v>0</v>
      </c>
      <c r="F27" s="30">
        <f>SUM(F7:F26)</f>
        <v>0</v>
      </c>
      <c r="G27" s="26"/>
      <c r="I27" s="31"/>
    </row>
    <row r="28" customHeight="1" spans="1:8">
      <c r="A28" s="9" t="str">
        <f>基本信息输入表!$K$6&amp;"填表人："&amp;基本信息输入表!$M$102</f>
        <v>产权持有单位填表人：</v>
      </c>
      <c r="F28" s="9" t="str">
        <f>"评估人员："&amp;基本信息输入表!$Q$102</f>
        <v>评估人员：</v>
      </c>
      <c r="H28" s="9" t="s">
        <v>1523</v>
      </c>
    </row>
    <row r="29" customHeight="1" spans="1:1">
      <c r="A29" s="9" t="str">
        <f>"填表日期："&amp;YEAR(基本信息输入表!$O$102)&amp;"年"&amp;MONTH(基本信息输入表!$O$102)&amp;"月"&amp;DAY(基本信息输入表!$O$102)&amp;"日"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3">
    <pageSetUpPr fitToPage="1"/>
  </sheetPr>
  <dimension ref="A1:H29"/>
  <sheetViews>
    <sheetView showGridLines="0" zoomScale="96" zoomScaleNormal="96" workbookViewId="0">
      <selection activeCell="G22" sqref="G22"/>
    </sheetView>
  </sheetViews>
  <sheetFormatPr defaultColWidth="9" defaultRowHeight="15.75" customHeight="1" outlineLevelCol="7"/>
  <cols>
    <col min="1" max="1" width="6.5" style="9" customWidth="1"/>
    <col min="2" max="2" width="25.6666666666667" style="9" customWidth="1"/>
    <col min="3" max="3" width="12.6666666666667" style="9" customWidth="1"/>
    <col min="4" max="4" width="17.1666666666667" style="9" customWidth="1"/>
    <col min="5" max="6" width="15.6666666666667" style="9" customWidth="1"/>
    <col min="7" max="7" width="22.5" style="9" customWidth="1"/>
    <col min="8" max="9" width="9" style="9" customWidth="1"/>
    <col min="10" max="16384" width="9" style="9"/>
  </cols>
  <sheetData>
    <row r="1" customHeight="1" spans="1:1">
      <c r="A1" s="10" t="s">
        <v>0</v>
      </c>
    </row>
    <row r="2" s="7" customFormat="1" ht="30" customHeight="1" spans="1:1">
      <c r="A2" s="11" t="s">
        <v>3196</v>
      </c>
    </row>
    <row r="3" customHeight="1" spans="1:1">
      <c r="A3" s="8" t="str">
        <f>"评估基准日："&amp;TEXT(基本信息输入表!M7,"yyyy年mm月dd日")</f>
        <v>评估基准日：2024年04月30日</v>
      </c>
    </row>
    <row r="4" ht="14.25" customHeight="1" spans="1:7">
      <c r="A4" s="8"/>
      <c r="B4" s="8"/>
      <c r="C4" s="8"/>
      <c r="D4" s="8"/>
      <c r="E4" s="8"/>
      <c r="F4" s="8"/>
      <c r="G4" s="13" t="s">
        <v>3197</v>
      </c>
    </row>
    <row r="5" customHeight="1" spans="1:7">
      <c r="A5" s="14" t="str">
        <f>基本信息输入表!K6&amp;"："&amp;基本信息输入表!M6</f>
        <v>产权持有单位：昆明中石油昆仑车用天然气有限公司</v>
      </c>
      <c r="B5" s="15"/>
      <c r="C5" s="15"/>
      <c r="D5" s="15"/>
      <c r="G5" s="16" t="s">
        <v>3198</v>
      </c>
    </row>
    <row r="6" s="8" customFormat="1" customHeight="1" spans="1:8">
      <c r="A6" s="17" t="s">
        <v>4</v>
      </c>
      <c r="B6" s="17" t="s">
        <v>1104</v>
      </c>
      <c r="C6" s="17" t="s">
        <v>1187</v>
      </c>
      <c r="D6" s="17" t="s">
        <v>3199</v>
      </c>
      <c r="E6" s="18" t="s">
        <v>6</v>
      </c>
      <c r="F6" s="17" t="s">
        <v>7</v>
      </c>
      <c r="G6" s="17" t="s">
        <v>176</v>
      </c>
      <c r="H6" s="8" t="s">
        <v>1501</v>
      </c>
    </row>
    <row r="7" ht="12.75" customHeight="1" spans="1:8">
      <c r="A7" s="19" t="str">
        <f>IF(B7="","",ROW()-6)</f>
        <v/>
      </c>
      <c r="B7" s="20"/>
      <c r="C7" s="21"/>
      <c r="D7" s="20"/>
      <c r="E7" s="22"/>
      <c r="F7" s="22"/>
      <c r="G7" s="20"/>
      <c r="H7" s="8" t="s">
        <v>3200</v>
      </c>
    </row>
    <row r="8" ht="12.75" customHeight="1" spans="1:8">
      <c r="A8" s="19" t="str">
        <f t="shared" ref="A8:A26" si="0">IF(B8="","",ROW()-6)</f>
        <v/>
      </c>
      <c r="B8" s="20"/>
      <c r="C8" s="21"/>
      <c r="D8" s="20"/>
      <c r="E8" s="22"/>
      <c r="F8" s="22"/>
      <c r="G8" s="20"/>
      <c r="H8" s="8" t="s">
        <v>3201</v>
      </c>
    </row>
    <row r="9" ht="12.75" customHeight="1" spans="1:8">
      <c r="A9" s="19" t="str">
        <f t="shared" si="0"/>
        <v/>
      </c>
      <c r="B9" s="20"/>
      <c r="C9" s="21"/>
      <c r="D9" s="20"/>
      <c r="E9" s="22"/>
      <c r="F9" s="22"/>
      <c r="G9" s="20"/>
      <c r="H9" s="8" t="s">
        <v>3202</v>
      </c>
    </row>
    <row r="10" ht="12.75" customHeight="1" spans="1:8">
      <c r="A10" s="19" t="str">
        <f t="shared" si="0"/>
        <v/>
      </c>
      <c r="B10" s="20"/>
      <c r="C10" s="21"/>
      <c r="D10" s="20"/>
      <c r="E10" s="22"/>
      <c r="F10" s="22"/>
      <c r="G10" s="20"/>
      <c r="H10" s="8" t="s">
        <v>3203</v>
      </c>
    </row>
    <row r="11" ht="12.75" customHeight="1" spans="1:8">
      <c r="A11" s="19" t="str">
        <f t="shared" si="0"/>
        <v/>
      </c>
      <c r="B11" s="20"/>
      <c r="C11" s="21"/>
      <c r="D11" s="20"/>
      <c r="E11" s="22"/>
      <c r="F11" s="22"/>
      <c r="G11" s="20"/>
      <c r="H11" s="8" t="s">
        <v>3204</v>
      </c>
    </row>
    <row r="12" ht="12.75" customHeight="1" spans="1:8">
      <c r="A12" s="19" t="str">
        <f t="shared" si="0"/>
        <v/>
      </c>
      <c r="B12" s="20"/>
      <c r="C12" s="21"/>
      <c r="D12" s="20"/>
      <c r="E12" s="22"/>
      <c r="F12" s="22"/>
      <c r="G12" s="20"/>
      <c r="H12" s="8" t="s">
        <v>3205</v>
      </c>
    </row>
    <row r="13" ht="12.75" customHeight="1" spans="1:8">
      <c r="A13" s="19" t="str">
        <f t="shared" si="0"/>
        <v/>
      </c>
      <c r="B13" s="20"/>
      <c r="C13" s="21"/>
      <c r="D13" s="20"/>
      <c r="E13" s="22"/>
      <c r="F13" s="22"/>
      <c r="G13" s="20"/>
      <c r="H13" s="8" t="s">
        <v>3206</v>
      </c>
    </row>
    <row r="14" ht="12.75" customHeight="1" spans="1:8">
      <c r="A14" s="19" t="str">
        <f t="shared" si="0"/>
        <v/>
      </c>
      <c r="B14" s="20"/>
      <c r="C14" s="21"/>
      <c r="D14" s="20"/>
      <c r="E14" s="22"/>
      <c r="F14" s="22"/>
      <c r="G14" s="20"/>
      <c r="H14" s="8" t="s">
        <v>3207</v>
      </c>
    </row>
    <row r="15" ht="12.75" customHeight="1" spans="1:8">
      <c r="A15" s="19" t="str">
        <f t="shared" si="0"/>
        <v/>
      </c>
      <c r="B15" s="20"/>
      <c r="C15" s="21"/>
      <c r="D15" s="20"/>
      <c r="E15" s="22"/>
      <c r="F15" s="22"/>
      <c r="G15" s="20"/>
      <c r="H15" s="8" t="s">
        <v>3208</v>
      </c>
    </row>
    <row r="16" ht="12.75" customHeight="1" spans="1:8">
      <c r="A16" s="19" t="str">
        <f t="shared" si="0"/>
        <v/>
      </c>
      <c r="B16" s="20"/>
      <c r="C16" s="21"/>
      <c r="D16" s="20"/>
      <c r="E16" s="22"/>
      <c r="F16" s="22"/>
      <c r="G16" s="20"/>
      <c r="H16" s="8" t="s">
        <v>3209</v>
      </c>
    </row>
    <row r="17" ht="12.75" customHeight="1" spans="1:8">
      <c r="A17" s="19" t="str">
        <f t="shared" si="0"/>
        <v/>
      </c>
      <c r="B17" s="20"/>
      <c r="C17" s="21"/>
      <c r="D17" s="20"/>
      <c r="E17" s="22"/>
      <c r="F17" s="22"/>
      <c r="G17" s="20"/>
      <c r="H17" s="8" t="s">
        <v>3210</v>
      </c>
    </row>
    <row r="18" ht="12.75" customHeight="1" spans="1:8">
      <c r="A18" s="19" t="str">
        <f t="shared" si="0"/>
        <v/>
      </c>
      <c r="B18" s="20"/>
      <c r="C18" s="21"/>
      <c r="D18" s="20"/>
      <c r="E18" s="22"/>
      <c r="F18" s="22"/>
      <c r="G18" s="20"/>
      <c r="H18" s="8" t="s">
        <v>3211</v>
      </c>
    </row>
    <row r="19" ht="12.75" customHeight="1" spans="1:8">
      <c r="A19" s="19" t="str">
        <f t="shared" si="0"/>
        <v/>
      </c>
      <c r="B19" s="20"/>
      <c r="C19" s="21"/>
      <c r="D19" s="20"/>
      <c r="E19" s="22"/>
      <c r="F19" s="22"/>
      <c r="G19" s="20"/>
      <c r="H19" s="8" t="s">
        <v>3212</v>
      </c>
    </row>
    <row r="20" ht="12.75" customHeight="1" spans="1:8">
      <c r="A20" s="19" t="str">
        <f t="shared" si="0"/>
        <v/>
      </c>
      <c r="B20" s="20"/>
      <c r="C20" s="21"/>
      <c r="D20" s="20"/>
      <c r="E20" s="22"/>
      <c r="F20" s="22"/>
      <c r="G20" s="20"/>
      <c r="H20" s="8" t="s">
        <v>3213</v>
      </c>
    </row>
    <row r="21" ht="12.75" customHeight="1" spans="1:8">
      <c r="A21" s="19" t="str">
        <f t="shared" si="0"/>
        <v/>
      </c>
      <c r="B21" s="20"/>
      <c r="C21" s="21"/>
      <c r="D21" s="20"/>
      <c r="E21" s="22"/>
      <c r="F21" s="22"/>
      <c r="G21" s="20"/>
      <c r="H21" s="8" t="s">
        <v>3214</v>
      </c>
    </row>
    <row r="22" ht="12.75" customHeight="1" spans="1:8">
      <c r="A22" s="19" t="str">
        <f t="shared" si="0"/>
        <v/>
      </c>
      <c r="B22" s="20"/>
      <c r="C22" s="21"/>
      <c r="D22" s="20"/>
      <c r="E22" s="22"/>
      <c r="F22" s="22"/>
      <c r="G22" s="20"/>
      <c r="H22" s="8" t="s">
        <v>3215</v>
      </c>
    </row>
    <row r="23" ht="12.75" customHeight="1" spans="1:8">
      <c r="A23" s="19" t="str">
        <f t="shared" si="0"/>
        <v/>
      </c>
      <c r="B23" s="20"/>
      <c r="C23" s="21"/>
      <c r="D23" s="20"/>
      <c r="E23" s="22"/>
      <c r="F23" s="22"/>
      <c r="G23" s="20"/>
      <c r="H23" s="8" t="s">
        <v>3216</v>
      </c>
    </row>
    <row r="24" ht="12.75" customHeight="1" spans="1:8">
      <c r="A24" s="19" t="str">
        <f t="shared" si="0"/>
        <v/>
      </c>
      <c r="B24" s="20"/>
      <c r="C24" s="21"/>
      <c r="D24" s="20"/>
      <c r="E24" s="22"/>
      <c r="F24" s="22"/>
      <c r="G24" s="20"/>
      <c r="H24" s="8" t="s">
        <v>3217</v>
      </c>
    </row>
    <row r="25" ht="12.75" customHeight="1" spans="1:8">
      <c r="A25" s="19" t="str">
        <f t="shared" si="0"/>
        <v/>
      </c>
      <c r="B25" s="20"/>
      <c r="C25" s="21"/>
      <c r="D25" s="20"/>
      <c r="E25" s="22"/>
      <c r="F25" s="22"/>
      <c r="G25" s="20"/>
      <c r="H25" s="8" t="s">
        <v>3218</v>
      </c>
    </row>
    <row r="26" ht="12.75" customHeight="1" spans="1:8">
      <c r="A26" s="19" t="str">
        <f t="shared" si="0"/>
        <v/>
      </c>
      <c r="B26" s="20"/>
      <c r="C26" s="21"/>
      <c r="D26" s="20"/>
      <c r="E26" s="22"/>
      <c r="F26" s="22"/>
      <c r="G26" s="20"/>
      <c r="H26" s="8" t="s">
        <v>3219</v>
      </c>
    </row>
    <row r="27" customHeight="1" spans="1:7">
      <c r="A27" s="23" t="s">
        <v>1564</v>
      </c>
      <c r="B27" s="24"/>
      <c r="C27" s="23"/>
      <c r="D27" s="23"/>
      <c r="E27" s="30">
        <f>SUM(E7:E26)</f>
        <v>0</v>
      </c>
      <c r="F27" s="30">
        <f>SUM(F7:F26)</f>
        <v>0</v>
      </c>
      <c r="G27" s="26"/>
    </row>
    <row r="28" customHeight="1" spans="1:8">
      <c r="A28" s="9" t="str">
        <f>基本信息输入表!$K$6&amp;"填表人："&amp;基本信息输入表!$M$103</f>
        <v>产权持有单位填表人：</v>
      </c>
      <c r="F28" s="9" t="str">
        <f>"评估人员："&amp;基本信息输入表!$Q$103</f>
        <v>评估人员：</v>
      </c>
      <c r="H28" s="9" t="s">
        <v>1523</v>
      </c>
    </row>
    <row r="29" customHeight="1" spans="1:1">
      <c r="A29" s="9" t="str">
        <f>"填表日期："&amp;YEAR(基本信息输入表!$O$103)&amp;"年"&amp;MONTH(基本信息输入表!$O$103)&amp;"月"&amp;DAY(基本信息输入表!$O$103)&amp;"日"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4">
    <pageSetUpPr fitToPage="1"/>
  </sheetPr>
  <dimension ref="A1:N29"/>
  <sheetViews>
    <sheetView showGridLines="0" zoomScale="96" zoomScaleNormal="96" workbookViewId="0">
      <selection activeCell="G22" sqref="G22"/>
    </sheetView>
  </sheetViews>
  <sheetFormatPr defaultColWidth="9" defaultRowHeight="15.75" customHeight="1"/>
  <cols>
    <col min="1" max="1" width="5.66666666666667" style="9" customWidth="1"/>
    <col min="2" max="2" width="8.16666666666667" style="9" customWidth="1"/>
    <col min="3" max="3" width="21" style="9" customWidth="1"/>
    <col min="4" max="4" width="14.6666666666667" style="9" customWidth="1"/>
    <col min="5" max="6" width="12.6666666666667" style="9" customWidth="1"/>
    <col min="7" max="8" width="15.6666666666667" style="9" customWidth="1"/>
    <col min="9" max="9" width="22.1666666666667" style="9" customWidth="1"/>
    <col min="10" max="11" width="9" style="9" customWidth="1"/>
    <col min="12" max="16384" width="9" style="9"/>
  </cols>
  <sheetData>
    <row r="1" customHeight="1" spans="1:1">
      <c r="A1" s="10" t="s">
        <v>0</v>
      </c>
    </row>
    <row r="2" s="7" customFormat="1" ht="30" customHeight="1" spans="1:14">
      <c r="A2" s="11" t="s">
        <v>3220</v>
      </c>
      <c r="K2" s="9"/>
      <c r="L2" s="9"/>
      <c r="M2" s="9"/>
      <c r="N2" s="9"/>
    </row>
    <row r="3" customHeight="1" spans="1:1">
      <c r="A3" s="8" t="str">
        <f>"评估基准日："&amp;TEXT(基本信息输入表!M7,"yyyy年mm月dd日")</f>
        <v>评估基准日：2024年04月30日</v>
      </c>
    </row>
    <row r="4" ht="14.25" customHeight="1" spans="6:9">
      <c r="F4" s="8"/>
      <c r="G4" s="8"/>
      <c r="H4" s="8"/>
      <c r="I4" s="13" t="s">
        <v>3221</v>
      </c>
    </row>
    <row r="5" customHeight="1" spans="1:9">
      <c r="A5" s="16" t="str">
        <f>基本信息输入表!K6&amp;"："&amp;基本信息输入表!M6</f>
        <v>产权持有单位：昆明中石油昆仑车用天然气有限公司</v>
      </c>
      <c r="I5" s="16" t="s">
        <v>3198</v>
      </c>
    </row>
    <row r="6" s="8" customFormat="1" customHeight="1" spans="1:14">
      <c r="A6" s="17" t="s">
        <v>4</v>
      </c>
      <c r="B6" s="17" t="s">
        <v>2515</v>
      </c>
      <c r="C6" s="17" t="s">
        <v>3222</v>
      </c>
      <c r="D6" s="17" t="s">
        <v>3223</v>
      </c>
      <c r="E6" s="17" t="s">
        <v>3224</v>
      </c>
      <c r="F6" s="17" t="s">
        <v>1187</v>
      </c>
      <c r="G6" s="18" t="s">
        <v>6</v>
      </c>
      <c r="H6" s="17" t="s">
        <v>7</v>
      </c>
      <c r="I6" s="17" t="s">
        <v>3130</v>
      </c>
      <c r="J6" s="8" t="s">
        <v>1501</v>
      </c>
      <c r="K6" s="9"/>
      <c r="L6" s="9"/>
      <c r="M6" s="9"/>
      <c r="N6" s="9"/>
    </row>
    <row r="7" ht="12.75" customHeight="1" spans="1:10">
      <c r="A7" s="28" t="str">
        <f>IF(B7="","",ROW()-6)</f>
        <v/>
      </c>
      <c r="B7" s="28"/>
      <c r="C7" s="28"/>
      <c r="D7" s="28"/>
      <c r="E7" s="28"/>
      <c r="F7" s="29"/>
      <c r="G7" s="22"/>
      <c r="H7" s="22"/>
      <c r="I7" s="28"/>
      <c r="J7" s="8" t="s">
        <v>3225</v>
      </c>
    </row>
    <row r="8" ht="12.75" customHeight="1" spans="1:10">
      <c r="A8" s="28" t="str">
        <f t="shared" ref="A8:A26" si="0">IF(B8="","",ROW()-6)</f>
        <v/>
      </c>
      <c r="B8" s="28"/>
      <c r="C8" s="28"/>
      <c r="D8" s="28"/>
      <c r="E8" s="28"/>
      <c r="F8" s="29"/>
      <c r="G8" s="22"/>
      <c r="H8" s="22"/>
      <c r="I8" s="28"/>
      <c r="J8" s="8" t="s">
        <v>3226</v>
      </c>
    </row>
    <row r="9" ht="12.75" customHeight="1" spans="1:10">
      <c r="A9" s="28" t="str">
        <f t="shared" si="0"/>
        <v/>
      </c>
      <c r="B9" s="28"/>
      <c r="C9" s="28"/>
      <c r="D9" s="28"/>
      <c r="E9" s="28"/>
      <c r="F9" s="29"/>
      <c r="G9" s="22"/>
      <c r="H9" s="22"/>
      <c r="I9" s="28"/>
      <c r="J9" s="8" t="s">
        <v>3227</v>
      </c>
    </row>
    <row r="10" ht="12.75" customHeight="1" spans="1:10">
      <c r="A10" s="28" t="str">
        <f t="shared" si="0"/>
        <v/>
      </c>
      <c r="B10" s="28"/>
      <c r="C10" s="28"/>
      <c r="D10" s="28"/>
      <c r="E10" s="28"/>
      <c r="F10" s="29"/>
      <c r="G10" s="22"/>
      <c r="H10" s="22"/>
      <c r="I10" s="28"/>
      <c r="J10" s="8" t="s">
        <v>3228</v>
      </c>
    </row>
    <row r="11" ht="12.75" customHeight="1" spans="1:10">
      <c r="A11" s="28" t="str">
        <f t="shared" si="0"/>
        <v/>
      </c>
      <c r="B11" s="28"/>
      <c r="C11" s="28"/>
      <c r="D11" s="28"/>
      <c r="E11" s="28"/>
      <c r="F11" s="29"/>
      <c r="G11" s="22"/>
      <c r="H11" s="22"/>
      <c r="I11" s="28"/>
      <c r="J11" s="8" t="s">
        <v>3229</v>
      </c>
    </row>
    <row r="12" ht="12.75" customHeight="1" spans="1:10">
      <c r="A12" s="28" t="str">
        <f t="shared" si="0"/>
        <v/>
      </c>
      <c r="B12" s="28"/>
      <c r="C12" s="28"/>
      <c r="D12" s="28"/>
      <c r="E12" s="28"/>
      <c r="F12" s="29"/>
      <c r="G12" s="22"/>
      <c r="H12" s="22"/>
      <c r="I12" s="28"/>
      <c r="J12" s="8" t="s">
        <v>3230</v>
      </c>
    </row>
    <row r="13" ht="12.75" customHeight="1" spans="1:10">
      <c r="A13" s="28" t="str">
        <f t="shared" si="0"/>
        <v/>
      </c>
      <c r="B13" s="28"/>
      <c r="C13" s="28"/>
      <c r="D13" s="28"/>
      <c r="E13" s="28"/>
      <c r="F13" s="29"/>
      <c r="G13" s="22"/>
      <c r="H13" s="22"/>
      <c r="I13" s="28"/>
      <c r="J13" s="8" t="s">
        <v>3231</v>
      </c>
    </row>
    <row r="14" ht="12.75" customHeight="1" spans="1:10">
      <c r="A14" s="28" t="str">
        <f t="shared" si="0"/>
        <v/>
      </c>
      <c r="B14" s="28"/>
      <c r="C14" s="28"/>
      <c r="D14" s="28"/>
      <c r="E14" s="28"/>
      <c r="F14" s="29"/>
      <c r="G14" s="22"/>
      <c r="H14" s="22"/>
      <c r="I14" s="28"/>
      <c r="J14" s="8" t="s">
        <v>3232</v>
      </c>
    </row>
    <row r="15" ht="12.75" customHeight="1" spans="1:10">
      <c r="A15" s="28" t="str">
        <f t="shared" si="0"/>
        <v/>
      </c>
      <c r="B15" s="28"/>
      <c r="C15" s="28"/>
      <c r="D15" s="28"/>
      <c r="E15" s="28"/>
      <c r="F15" s="29"/>
      <c r="G15" s="22"/>
      <c r="H15" s="22"/>
      <c r="I15" s="28"/>
      <c r="J15" s="8" t="s">
        <v>3233</v>
      </c>
    </row>
    <row r="16" ht="12.75" customHeight="1" spans="1:10">
      <c r="A16" s="28" t="str">
        <f t="shared" si="0"/>
        <v/>
      </c>
      <c r="B16" s="28"/>
      <c r="C16" s="28"/>
      <c r="D16" s="28"/>
      <c r="E16" s="28"/>
      <c r="F16" s="29"/>
      <c r="G16" s="22"/>
      <c r="H16" s="22"/>
      <c r="I16" s="28"/>
      <c r="J16" s="8" t="s">
        <v>3234</v>
      </c>
    </row>
    <row r="17" ht="12.75" customHeight="1" spans="1:10">
      <c r="A17" s="28" t="str">
        <f t="shared" si="0"/>
        <v/>
      </c>
      <c r="B17" s="28"/>
      <c r="C17" s="28"/>
      <c r="D17" s="28"/>
      <c r="E17" s="28"/>
      <c r="F17" s="29"/>
      <c r="G17" s="22"/>
      <c r="H17" s="22"/>
      <c r="I17" s="28"/>
      <c r="J17" s="8" t="s">
        <v>3235</v>
      </c>
    </row>
    <row r="18" ht="12.75" customHeight="1" spans="1:10">
      <c r="A18" s="28" t="str">
        <f t="shared" si="0"/>
        <v/>
      </c>
      <c r="B18" s="28"/>
      <c r="C18" s="28"/>
      <c r="D18" s="28"/>
      <c r="E18" s="28"/>
      <c r="F18" s="29"/>
      <c r="G18" s="22"/>
      <c r="H18" s="22"/>
      <c r="I18" s="28"/>
      <c r="J18" s="8" t="s">
        <v>3236</v>
      </c>
    </row>
    <row r="19" ht="12.75" customHeight="1" spans="1:10">
      <c r="A19" s="28" t="str">
        <f t="shared" si="0"/>
        <v/>
      </c>
      <c r="B19" s="28"/>
      <c r="C19" s="28"/>
      <c r="D19" s="28"/>
      <c r="E19" s="28"/>
      <c r="F19" s="29"/>
      <c r="G19" s="22"/>
      <c r="H19" s="22"/>
      <c r="I19" s="28"/>
      <c r="J19" s="8" t="s">
        <v>3237</v>
      </c>
    </row>
    <row r="20" ht="12.75" customHeight="1" spans="1:10">
      <c r="A20" s="28" t="str">
        <f t="shared" si="0"/>
        <v/>
      </c>
      <c r="B20" s="28"/>
      <c r="C20" s="28"/>
      <c r="D20" s="28"/>
      <c r="E20" s="28"/>
      <c r="F20" s="29"/>
      <c r="G20" s="22"/>
      <c r="H20" s="22"/>
      <c r="I20" s="28"/>
      <c r="J20" s="8" t="s">
        <v>3238</v>
      </c>
    </row>
    <row r="21" ht="12.75" customHeight="1" spans="1:10">
      <c r="A21" s="28" t="str">
        <f t="shared" si="0"/>
        <v/>
      </c>
      <c r="B21" s="28"/>
      <c r="C21" s="28"/>
      <c r="D21" s="28"/>
      <c r="E21" s="28"/>
      <c r="F21" s="29"/>
      <c r="G21" s="22"/>
      <c r="H21" s="22"/>
      <c r="I21" s="28"/>
      <c r="J21" s="8" t="s">
        <v>3239</v>
      </c>
    </row>
    <row r="22" ht="12.75" customHeight="1" spans="1:10">
      <c r="A22" s="28" t="str">
        <f t="shared" si="0"/>
        <v/>
      </c>
      <c r="B22" s="28"/>
      <c r="C22" s="28"/>
      <c r="D22" s="28"/>
      <c r="E22" s="28"/>
      <c r="F22" s="29"/>
      <c r="G22" s="22"/>
      <c r="H22" s="22"/>
      <c r="I22" s="28"/>
      <c r="J22" s="8" t="s">
        <v>3240</v>
      </c>
    </row>
    <row r="23" ht="12.75" customHeight="1" spans="1:10">
      <c r="A23" s="28" t="str">
        <f t="shared" si="0"/>
        <v/>
      </c>
      <c r="B23" s="28"/>
      <c r="C23" s="28"/>
      <c r="D23" s="28"/>
      <c r="E23" s="28"/>
      <c r="F23" s="29"/>
      <c r="G23" s="22"/>
      <c r="H23" s="22"/>
      <c r="I23" s="28"/>
      <c r="J23" s="8" t="s">
        <v>3241</v>
      </c>
    </row>
    <row r="24" ht="12.75" customHeight="1" spans="1:10">
      <c r="A24" s="28" t="str">
        <f t="shared" si="0"/>
        <v/>
      </c>
      <c r="B24" s="28"/>
      <c r="C24" s="28"/>
      <c r="D24" s="28"/>
      <c r="E24" s="28"/>
      <c r="F24" s="29"/>
      <c r="G24" s="22"/>
      <c r="H24" s="22"/>
      <c r="I24" s="28"/>
      <c r="J24" s="8" t="s">
        <v>3242</v>
      </c>
    </row>
    <row r="25" ht="12.75" customHeight="1" spans="1:10">
      <c r="A25" s="28" t="str">
        <f t="shared" si="0"/>
        <v/>
      </c>
      <c r="B25" s="28"/>
      <c r="C25" s="28"/>
      <c r="D25" s="28"/>
      <c r="E25" s="28"/>
      <c r="F25" s="29"/>
      <c r="G25" s="22"/>
      <c r="H25" s="22"/>
      <c r="I25" s="28"/>
      <c r="J25" s="8" t="s">
        <v>3243</v>
      </c>
    </row>
    <row r="26" ht="12.75" customHeight="1" spans="1:10">
      <c r="A26" s="28" t="str">
        <f t="shared" si="0"/>
        <v/>
      </c>
      <c r="B26" s="28"/>
      <c r="C26" s="28"/>
      <c r="D26" s="28"/>
      <c r="E26" s="28"/>
      <c r="F26" s="29"/>
      <c r="G26" s="22"/>
      <c r="H26" s="22"/>
      <c r="I26" s="28"/>
      <c r="J26" s="8" t="s">
        <v>3244</v>
      </c>
    </row>
    <row r="27" customHeight="1" spans="1:9">
      <c r="A27" s="23" t="s">
        <v>1564</v>
      </c>
      <c r="B27" s="24"/>
      <c r="C27" s="26"/>
      <c r="D27" s="26"/>
      <c r="E27" s="26"/>
      <c r="F27" s="26"/>
      <c r="G27" s="30">
        <f>SUM(G7:G26)</f>
        <v>0</v>
      </c>
      <c r="H27" s="30">
        <f>SUM(H7:H26)</f>
        <v>0</v>
      </c>
      <c r="I27" s="26"/>
    </row>
    <row r="28" customHeight="1" spans="1:10">
      <c r="A28" s="9" t="str">
        <f>基本信息输入表!$K$6&amp;"填表人："&amp;基本信息输入表!$M$104</f>
        <v>产权持有单位填表人：</v>
      </c>
      <c r="H28" s="9" t="str">
        <f>"评估人员："&amp;基本信息输入表!$Q$104</f>
        <v>评估人员：</v>
      </c>
      <c r="J28" s="9" t="s">
        <v>1523</v>
      </c>
    </row>
    <row r="29" customHeight="1" spans="1:1">
      <c r="A29" s="9" t="str">
        <f>"填表日期："&amp;YEAR(基本信息输入表!$O$104)&amp;"年"&amp;MONTH(基本信息输入表!$O$104)&amp;"月"&amp;DAY(基本信息输入表!$O$104)&amp;"日"</f>
        <v>填表日期：1900年1月0日</v>
      </c>
    </row>
  </sheetData>
  <mergeCells count="4">
    <mergeCell ref="A2:I2"/>
    <mergeCell ref="A3:I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5">
    <pageSetUpPr fitToPage="1"/>
  </sheetPr>
  <dimension ref="A1:G29"/>
  <sheetViews>
    <sheetView showGridLines="0" zoomScale="96" zoomScaleNormal="96" topLeftCell="A5" workbookViewId="0">
      <selection activeCell="G22" sqref="G22"/>
    </sheetView>
  </sheetViews>
  <sheetFormatPr defaultColWidth="9" defaultRowHeight="15.75" customHeight="1" outlineLevelCol="6"/>
  <cols>
    <col min="1" max="1" width="7" style="9" customWidth="1"/>
    <col min="2" max="2" width="29" style="9" customWidth="1"/>
    <col min="3" max="3" width="12.6666666666667" style="9" customWidth="1"/>
    <col min="4" max="5" width="15.6666666666667" style="9" customWidth="1"/>
    <col min="6" max="6" width="21" style="9" customWidth="1"/>
    <col min="7" max="8" width="9" style="9" customWidth="1"/>
    <col min="9" max="16384" width="9" style="9"/>
  </cols>
  <sheetData>
    <row r="1" customHeight="1" spans="1:1">
      <c r="A1" s="10" t="s">
        <v>0</v>
      </c>
    </row>
    <row r="2" s="7" customFormat="1" ht="30" customHeight="1" spans="1:1">
      <c r="A2" s="11" t="s">
        <v>3245</v>
      </c>
    </row>
    <row r="3" customHeight="1" spans="1:1">
      <c r="A3" s="8" t="str">
        <f>"评估基准日："&amp;TEXT(基本信息输入表!M7,"yyyy年mm月dd日")</f>
        <v>评估基准日：2024年04月30日</v>
      </c>
    </row>
    <row r="4" ht="14.25" customHeight="1" spans="1:6">
      <c r="A4" s="8"/>
      <c r="B4" s="8"/>
      <c r="C4" s="8"/>
      <c r="D4" s="8"/>
      <c r="E4" s="8"/>
      <c r="F4" s="13" t="s">
        <v>3246</v>
      </c>
    </row>
    <row r="5" customHeight="1" spans="1:6">
      <c r="A5" s="14" t="str">
        <f>基本信息输入表!K6&amp;"："&amp;基本信息输入表!M6</f>
        <v>产权持有单位：昆明中石油昆仑车用天然气有限公司</v>
      </c>
      <c r="B5" s="15"/>
      <c r="C5" s="15"/>
      <c r="F5" s="16" t="s">
        <v>3198</v>
      </c>
    </row>
    <row r="6" s="8" customFormat="1" customHeight="1" spans="1:7">
      <c r="A6" s="17" t="s">
        <v>4</v>
      </c>
      <c r="B6" s="17" t="s">
        <v>646</v>
      </c>
      <c r="C6" s="17" t="s">
        <v>1187</v>
      </c>
      <c r="D6" s="18" t="s">
        <v>6</v>
      </c>
      <c r="E6" s="17" t="s">
        <v>7</v>
      </c>
      <c r="F6" s="17" t="s">
        <v>176</v>
      </c>
      <c r="G6" s="8" t="s">
        <v>1501</v>
      </c>
    </row>
    <row r="7" ht="12.75" customHeight="1" spans="1:7">
      <c r="A7" s="19" t="str">
        <f>IF(B7="","",ROW()-6)</f>
        <v/>
      </c>
      <c r="B7" s="20"/>
      <c r="C7" s="21"/>
      <c r="D7" s="22"/>
      <c r="E7" s="22"/>
      <c r="F7" s="20"/>
      <c r="G7" s="8" t="s">
        <v>3247</v>
      </c>
    </row>
    <row r="8" ht="12.75" customHeight="1" spans="1:7">
      <c r="A8" s="19" t="str">
        <f t="shared" ref="A8:A26" si="0">IF(B8="","",ROW()-6)</f>
        <v/>
      </c>
      <c r="B8" s="20"/>
      <c r="C8" s="21"/>
      <c r="D8" s="22"/>
      <c r="E8" s="22"/>
      <c r="F8" s="20"/>
      <c r="G8" s="8" t="s">
        <v>3248</v>
      </c>
    </row>
    <row r="9" ht="12.75" customHeight="1" spans="1:7">
      <c r="A9" s="19" t="str">
        <f t="shared" si="0"/>
        <v/>
      </c>
      <c r="B9" s="20"/>
      <c r="C9" s="21"/>
      <c r="D9" s="22"/>
      <c r="E9" s="22"/>
      <c r="F9" s="20"/>
      <c r="G9" s="8" t="s">
        <v>3249</v>
      </c>
    </row>
    <row r="10" ht="12.75" customHeight="1" spans="1:7">
      <c r="A10" s="19" t="str">
        <f t="shared" si="0"/>
        <v/>
      </c>
      <c r="B10" s="20"/>
      <c r="C10" s="21"/>
      <c r="D10" s="22"/>
      <c r="E10" s="22"/>
      <c r="F10" s="20"/>
      <c r="G10" s="8" t="s">
        <v>3250</v>
      </c>
    </row>
    <row r="11" ht="12.75" customHeight="1" spans="1:7">
      <c r="A11" s="19" t="str">
        <f t="shared" si="0"/>
        <v/>
      </c>
      <c r="B11" s="20"/>
      <c r="C11" s="21"/>
      <c r="D11" s="22"/>
      <c r="E11" s="22"/>
      <c r="F11" s="20"/>
      <c r="G11" s="8" t="s">
        <v>3251</v>
      </c>
    </row>
    <row r="12" ht="12.75" customHeight="1" spans="1:7">
      <c r="A12" s="19" t="str">
        <f t="shared" si="0"/>
        <v/>
      </c>
      <c r="B12" s="20"/>
      <c r="C12" s="21"/>
      <c r="D12" s="22"/>
      <c r="E12" s="22"/>
      <c r="F12" s="20"/>
      <c r="G12" s="8" t="s">
        <v>3252</v>
      </c>
    </row>
    <row r="13" ht="12.75" customHeight="1" spans="1:7">
      <c r="A13" s="19" t="str">
        <f t="shared" si="0"/>
        <v/>
      </c>
      <c r="B13" s="20"/>
      <c r="C13" s="21"/>
      <c r="D13" s="22"/>
      <c r="E13" s="22"/>
      <c r="F13" s="20"/>
      <c r="G13" s="8" t="s">
        <v>3253</v>
      </c>
    </row>
    <row r="14" ht="12.75" customHeight="1" spans="1:7">
      <c r="A14" s="19" t="str">
        <f t="shared" si="0"/>
        <v/>
      </c>
      <c r="B14" s="20"/>
      <c r="C14" s="21"/>
      <c r="D14" s="22"/>
      <c r="E14" s="22"/>
      <c r="F14" s="20"/>
      <c r="G14" s="8" t="s">
        <v>3254</v>
      </c>
    </row>
    <row r="15" ht="12.75" customHeight="1" spans="1:7">
      <c r="A15" s="19" t="str">
        <f t="shared" si="0"/>
        <v/>
      </c>
      <c r="B15" s="20"/>
      <c r="C15" s="21"/>
      <c r="D15" s="22"/>
      <c r="E15" s="22"/>
      <c r="F15" s="20"/>
      <c r="G15" s="8" t="s">
        <v>3255</v>
      </c>
    </row>
    <row r="16" ht="12.75" customHeight="1" spans="1:7">
      <c r="A16" s="19" t="str">
        <f t="shared" si="0"/>
        <v/>
      </c>
      <c r="B16" s="20"/>
      <c r="C16" s="21"/>
      <c r="D16" s="22"/>
      <c r="E16" s="22"/>
      <c r="F16" s="20"/>
      <c r="G16" s="8" t="s">
        <v>3256</v>
      </c>
    </row>
    <row r="17" ht="12.75" customHeight="1" spans="1:7">
      <c r="A17" s="19" t="str">
        <f t="shared" si="0"/>
        <v/>
      </c>
      <c r="B17" s="20"/>
      <c r="C17" s="21"/>
      <c r="D17" s="22"/>
      <c r="E17" s="22"/>
      <c r="F17" s="20"/>
      <c r="G17" s="8" t="s">
        <v>3257</v>
      </c>
    </row>
    <row r="18" ht="12.75" customHeight="1" spans="1:7">
      <c r="A18" s="19" t="str">
        <f t="shared" si="0"/>
        <v/>
      </c>
      <c r="B18" s="20"/>
      <c r="C18" s="21"/>
      <c r="D18" s="22"/>
      <c r="E18" s="22"/>
      <c r="F18" s="20"/>
      <c r="G18" s="8" t="s">
        <v>3258</v>
      </c>
    </row>
    <row r="19" ht="12.75" customHeight="1" spans="1:7">
      <c r="A19" s="19" t="str">
        <f t="shared" si="0"/>
        <v/>
      </c>
      <c r="B19" s="20"/>
      <c r="C19" s="21"/>
      <c r="D19" s="22"/>
      <c r="E19" s="22"/>
      <c r="F19" s="20"/>
      <c r="G19" s="8" t="s">
        <v>3259</v>
      </c>
    </row>
    <row r="20" ht="12.75" customHeight="1" spans="1:7">
      <c r="A20" s="19" t="str">
        <f t="shared" si="0"/>
        <v/>
      </c>
      <c r="B20" s="20"/>
      <c r="C20" s="21"/>
      <c r="D20" s="22"/>
      <c r="E20" s="22"/>
      <c r="F20" s="20"/>
      <c r="G20" s="8" t="s">
        <v>3260</v>
      </c>
    </row>
    <row r="21" ht="12.75" customHeight="1" spans="1:7">
      <c r="A21" s="19" t="str">
        <f t="shared" si="0"/>
        <v/>
      </c>
      <c r="B21" s="20"/>
      <c r="C21" s="21"/>
      <c r="D21" s="22"/>
      <c r="E21" s="22"/>
      <c r="F21" s="20"/>
      <c r="G21" s="8" t="s">
        <v>3261</v>
      </c>
    </row>
    <row r="22" ht="12.75" customHeight="1" spans="1:7">
      <c r="A22" s="19" t="str">
        <f t="shared" si="0"/>
        <v/>
      </c>
      <c r="B22" s="20"/>
      <c r="C22" s="21"/>
      <c r="D22" s="22"/>
      <c r="E22" s="22"/>
      <c r="F22" s="20"/>
      <c r="G22" s="8" t="s">
        <v>3262</v>
      </c>
    </row>
    <row r="23" ht="12.75" customHeight="1" spans="1:7">
      <c r="A23" s="19" t="str">
        <f t="shared" si="0"/>
        <v/>
      </c>
      <c r="B23" s="20"/>
      <c r="C23" s="21"/>
      <c r="D23" s="22"/>
      <c r="E23" s="22"/>
      <c r="F23" s="20"/>
      <c r="G23" s="8" t="s">
        <v>3263</v>
      </c>
    </row>
    <row r="24" ht="12.75" customHeight="1" spans="1:7">
      <c r="A24" s="19" t="str">
        <f t="shared" si="0"/>
        <v/>
      </c>
      <c r="B24" s="20"/>
      <c r="C24" s="21"/>
      <c r="D24" s="22"/>
      <c r="E24" s="22"/>
      <c r="F24" s="20"/>
      <c r="G24" s="8" t="s">
        <v>3264</v>
      </c>
    </row>
    <row r="25" ht="12.75" customHeight="1" spans="1:7">
      <c r="A25" s="19" t="str">
        <f t="shared" si="0"/>
        <v/>
      </c>
      <c r="B25" s="20"/>
      <c r="C25" s="21"/>
      <c r="D25" s="22"/>
      <c r="E25" s="22"/>
      <c r="F25" s="20"/>
      <c r="G25" s="8" t="s">
        <v>3265</v>
      </c>
    </row>
    <row r="26" ht="12.75" customHeight="1" spans="1:7">
      <c r="A26" s="19" t="str">
        <f t="shared" si="0"/>
        <v/>
      </c>
      <c r="B26" s="20"/>
      <c r="C26" s="21"/>
      <c r="D26" s="22"/>
      <c r="E26" s="22"/>
      <c r="F26" s="20"/>
      <c r="G26" s="8" t="s">
        <v>3266</v>
      </c>
    </row>
    <row r="27" customHeight="1" spans="1:6">
      <c r="A27" s="23" t="s">
        <v>1564</v>
      </c>
      <c r="B27" s="24"/>
      <c r="C27" s="23"/>
      <c r="D27" s="27">
        <f>SUM(D7:D26)</f>
        <v>0</v>
      </c>
      <c r="E27" s="27">
        <f>SUM(E7:E26)</f>
        <v>0</v>
      </c>
      <c r="F27" s="26"/>
    </row>
    <row r="28" customHeight="1" spans="1:7">
      <c r="A28" s="9" t="str">
        <f>基本信息输入表!$K$6&amp;"填表人："&amp;基本信息输入表!$M$105</f>
        <v>产权持有单位填表人：</v>
      </c>
      <c r="E28" s="9" t="str">
        <f>"评估人员："&amp;基本信息输入表!$Q$105</f>
        <v>评估人员：</v>
      </c>
      <c r="G28" s="9" t="s">
        <v>1523</v>
      </c>
    </row>
    <row r="29" customHeight="1" spans="1:1">
      <c r="A29" s="9" t="str">
        <f>"填表日期："&amp;YEAR(基本信息输入表!$O$105)&amp;"年"&amp;MONTH(基本信息输入表!$O$105)&amp;"月"&amp;DAY(基本信息输入表!$O$105)&amp;"日"</f>
        <v>填表日期：1900年1月0日</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6">
    <pageSetUpPr fitToPage="1"/>
  </sheetPr>
  <dimension ref="A1:H29"/>
  <sheetViews>
    <sheetView showGridLines="0" zoomScale="96" zoomScaleNormal="96" topLeftCell="A2" workbookViewId="0">
      <selection activeCell="D16" sqref="D16"/>
    </sheetView>
  </sheetViews>
  <sheetFormatPr defaultColWidth="9" defaultRowHeight="15.75" customHeight="1" outlineLevelCol="7"/>
  <cols>
    <col min="1" max="1" width="6.16666666666667" style="9" customWidth="1"/>
    <col min="2" max="2" width="23" style="9" customWidth="1"/>
    <col min="3" max="3" width="12" style="9" customWidth="1"/>
    <col min="4" max="4" width="17.1666666666667" style="9" customWidth="1"/>
    <col min="5" max="6" width="15.6666666666667" style="9" customWidth="1"/>
    <col min="7" max="7" width="17.6666666666667" style="9" customWidth="1"/>
    <col min="8" max="8" width="9" style="8" customWidth="1"/>
    <col min="9" max="10" width="9" style="9" customWidth="1"/>
    <col min="11" max="16384" width="9" style="9"/>
  </cols>
  <sheetData>
    <row r="1" customHeight="1" spans="1:1">
      <c r="A1" s="10" t="s">
        <v>0</v>
      </c>
    </row>
    <row r="2" s="7" customFormat="1" ht="30" customHeight="1" spans="1:8">
      <c r="A2" s="11" t="s">
        <v>3267</v>
      </c>
      <c r="H2" s="12"/>
    </row>
    <row r="3" customHeight="1" spans="1:1">
      <c r="A3" s="8" t="str">
        <f>"评估基准日："&amp;TEXT(基本信息输入表!M7,"yyyy年mm月dd日")</f>
        <v>评估基准日：2024年04月30日</v>
      </c>
    </row>
    <row r="4" ht="14.25" customHeight="1" spans="1:7">
      <c r="A4" s="8"/>
      <c r="B4" s="8"/>
      <c r="C4" s="8"/>
      <c r="D4" s="8"/>
      <c r="E4" s="8"/>
      <c r="F4" s="8"/>
      <c r="G4" s="13" t="s">
        <v>3268</v>
      </c>
    </row>
    <row r="5" customHeight="1" spans="1:7">
      <c r="A5" s="14" t="str">
        <f>基本信息输入表!K6&amp;"："&amp;基本信息输入表!M6</f>
        <v>产权持有单位：昆明中石油昆仑车用天然气有限公司</v>
      </c>
      <c r="B5" s="15"/>
      <c r="C5" s="15"/>
      <c r="D5" s="15"/>
      <c r="G5" s="16" t="s">
        <v>3198</v>
      </c>
    </row>
    <row r="6" s="8" customFormat="1" customHeight="1" spans="1:8">
      <c r="A6" s="17" t="s">
        <v>4</v>
      </c>
      <c r="B6" s="17" t="s">
        <v>1104</v>
      </c>
      <c r="C6" s="17" t="s">
        <v>1187</v>
      </c>
      <c r="D6" s="17" t="s">
        <v>1615</v>
      </c>
      <c r="E6" s="18" t="s">
        <v>6</v>
      </c>
      <c r="F6" s="17" t="s">
        <v>7</v>
      </c>
      <c r="G6" s="17" t="s">
        <v>176</v>
      </c>
      <c r="H6" s="8" t="s">
        <v>1501</v>
      </c>
    </row>
    <row r="7" ht="13.25" customHeight="1" spans="1:8">
      <c r="A7" s="19" t="str">
        <f>IF(B7="","",ROW()-6)</f>
        <v/>
      </c>
      <c r="B7" s="20"/>
      <c r="C7" s="21"/>
      <c r="D7" s="20"/>
      <c r="E7" s="22"/>
      <c r="F7" s="22"/>
      <c r="G7" s="20"/>
      <c r="H7" s="8" t="s">
        <v>3269</v>
      </c>
    </row>
    <row r="8" ht="13.25" customHeight="1" spans="1:8">
      <c r="A8" s="19" t="str">
        <f t="shared" ref="A8:A26" si="0">IF(B8="","",ROW()-6)</f>
        <v/>
      </c>
      <c r="B8" s="20"/>
      <c r="C8" s="21"/>
      <c r="D8" s="20"/>
      <c r="E8" s="22"/>
      <c r="F8" s="22"/>
      <c r="G8" s="20"/>
      <c r="H8" s="8" t="s">
        <v>3270</v>
      </c>
    </row>
    <row r="9" ht="13.25" customHeight="1" spans="1:8">
      <c r="A9" s="19" t="str">
        <f t="shared" si="0"/>
        <v/>
      </c>
      <c r="B9" s="20"/>
      <c r="C9" s="21"/>
      <c r="D9" s="20"/>
      <c r="E9" s="22"/>
      <c r="F9" s="22"/>
      <c r="G9" s="20"/>
      <c r="H9" s="8" t="s">
        <v>3271</v>
      </c>
    </row>
    <row r="10" ht="13.25" customHeight="1" spans="1:8">
      <c r="A10" s="19" t="str">
        <f t="shared" si="0"/>
        <v/>
      </c>
      <c r="B10" s="20"/>
      <c r="C10" s="21"/>
      <c r="D10" s="20"/>
      <c r="E10" s="22"/>
      <c r="F10" s="22"/>
      <c r="G10" s="20"/>
      <c r="H10" s="8" t="s">
        <v>3272</v>
      </c>
    </row>
    <row r="11" ht="13.25" customHeight="1" spans="1:8">
      <c r="A11" s="19" t="str">
        <f t="shared" si="0"/>
        <v/>
      </c>
      <c r="B11" s="20"/>
      <c r="C11" s="21"/>
      <c r="D11" s="20"/>
      <c r="E11" s="22"/>
      <c r="F11" s="22"/>
      <c r="G11" s="20"/>
      <c r="H11" s="8" t="s">
        <v>3273</v>
      </c>
    </row>
    <row r="12" ht="13.25" customHeight="1" spans="1:8">
      <c r="A12" s="19" t="str">
        <f t="shared" si="0"/>
        <v/>
      </c>
      <c r="B12" s="20"/>
      <c r="C12" s="21"/>
      <c r="D12" s="20"/>
      <c r="E12" s="22"/>
      <c r="F12" s="22"/>
      <c r="G12" s="20"/>
      <c r="H12" s="8" t="s">
        <v>3274</v>
      </c>
    </row>
    <row r="13" ht="13.25" customHeight="1" spans="1:8">
      <c r="A13" s="19" t="str">
        <f t="shared" si="0"/>
        <v/>
      </c>
      <c r="B13" s="20"/>
      <c r="C13" s="21"/>
      <c r="D13" s="20"/>
      <c r="E13" s="22"/>
      <c r="F13" s="22"/>
      <c r="G13" s="20"/>
      <c r="H13" s="8" t="s">
        <v>3275</v>
      </c>
    </row>
    <row r="14" ht="13.25" customHeight="1" spans="1:8">
      <c r="A14" s="19" t="str">
        <f t="shared" si="0"/>
        <v/>
      </c>
      <c r="B14" s="20"/>
      <c r="C14" s="21"/>
      <c r="D14" s="20"/>
      <c r="E14" s="22"/>
      <c r="F14" s="22"/>
      <c r="G14" s="20"/>
      <c r="H14" s="8" t="s">
        <v>3276</v>
      </c>
    </row>
    <row r="15" ht="13.25" customHeight="1" spans="1:8">
      <c r="A15" s="19" t="str">
        <f t="shared" si="0"/>
        <v/>
      </c>
      <c r="B15" s="20"/>
      <c r="C15" s="21"/>
      <c r="D15" s="20"/>
      <c r="E15" s="22"/>
      <c r="F15" s="22"/>
      <c r="G15" s="20"/>
      <c r="H15" s="8" t="s">
        <v>3277</v>
      </c>
    </row>
    <row r="16" ht="13.25" customHeight="1" spans="1:8">
      <c r="A16" s="19" t="str">
        <f t="shared" si="0"/>
        <v/>
      </c>
      <c r="B16" s="20"/>
      <c r="C16" s="21"/>
      <c r="D16" s="20"/>
      <c r="E16" s="22"/>
      <c r="F16" s="22"/>
      <c r="G16" s="20"/>
      <c r="H16" s="8" t="s">
        <v>3278</v>
      </c>
    </row>
    <row r="17" ht="13.25" customHeight="1" spans="1:8">
      <c r="A17" s="19" t="str">
        <f t="shared" si="0"/>
        <v/>
      </c>
      <c r="B17" s="20"/>
      <c r="C17" s="21"/>
      <c r="D17" s="20"/>
      <c r="E17" s="22"/>
      <c r="F17" s="22"/>
      <c r="G17" s="20"/>
      <c r="H17" s="8" t="s">
        <v>3279</v>
      </c>
    </row>
    <row r="18" ht="13.25" customHeight="1" spans="1:8">
      <c r="A18" s="19" t="str">
        <f t="shared" si="0"/>
        <v/>
      </c>
      <c r="B18" s="20"/>
      <c r="C18" s="21"/>
      <c r="D18" s="20"/>
      <c r="E18" s="22"/>
      <c r="F18" s="22"/>
      <c r="G18" s="20"/>
      <c r="H18" s="8" t="s">
        <v>3280</v>
      </c>
    </row>
    <row r="19" ht="13.25" customHeight="1" spans="1:8">
      <c r="A19" s="19" t="str">
        <f t="shared" si="0"/>
        <v/>
      </c>
      <c r="B19" s="20"/>
      <c r="C19" s="21"/>
      <c r="D19" s="20"/>
      <c r="E19" s="22"/>
      <c r="F19" s="22"/>
      <c r="G19" s="20"/>
      <c r="H19" s="8" t="s">
        <v>3281</v>
      </c>
    </row>
    <row r="20" ht="13.25" customHeight="1" spans="1:8">
      <c r="A20" s="19" t="str">
        <f t="shared" si="0"/>
        <v/>
      </c>
      <c r="B20" s="20"/>
      <c r="C20" s="21"/>
      <c r="D20" s="20"/>
      <c r="E20" s="22"/>
      <c r="F20" s="22"/>
      <c r="G20" s="20"/>
      <c r="H20" s="8" t="s">
        <v>3282</v>
      </c>
    </row>
    <row r="21" ht="13.25" customHeight="1" spans="1:8">
      <c r="A21" s="19" t="str">
        <f t="shared" si="0"/>
        <v/>
      </c>
      <c r="B21" s="20"/>
      <c r="C21" s="21"/>
      <c r="D21" s="20"/>
      <c r="E21" s="22"/>
      <c r="F21" s="22"/>
      <c r="G21" s="20"/>
      <c r="H21" s="8" t="s">
        <v>3283</v>
      </c>
    </row>
    <row r="22" ht="13.25" customHeight="1" spans="1:8">
      <c r="A22" s="19" t="str">
        <f t="shared" si="0"/>
        <v/>
      </c>
      <c r="B22" s="20"/>
      <c r="C22" s="21"/>
      <c r="D22" s="20"/>
      <c r="E22" s="22"/>
      <c r="F22" s="22"/>
      <c r="G22" s="20"/>
      <c r="H22" s="8" t="s">
        <v>3284</v>
      </c>
    </row>
    <row r="23" ht="13.25" customHeight="1" spans="1:8">
      <c r="A23" s="19" t="str">
        <f t="shared" si="0"/>
        <v/>
      </c>
      <c r="B23" s="20"/>
      <c r="C23" s="21"/>
      <c r="D23" s="20"/>
      <c r="E23" s="22"/>
      <c r="F23" s="22"/>
      <c r="G23" s="20"/>
      <c r="H23" s="8" t="s">
        <v>3285</v>
      </c>
    </row>
    <row r="24" ht="13.25" customHeight="1" spans="1:8">
      <c r="A24" s="19" t="str">
        <f t="shared" si="0"/>
        <v/>
      </c>
      <c r="B24" s="20"/>
      <c r="C24" s="21"/>
      <c r="D24" s="20"/>
      <c r="E24" s="22"/>
      <c r="F24" s="22"/>
      <c r="G24" s="20"/>
      <c r="H24" s="8" t="s">
        <v>3286</v>
      </c>
    </row>
    <row r="25" ht="13.25" customHeight="1" spans="1:8">
      <c r="A25" s="19" t="str">
        <f t="shared" si="0"/>
        <v/>
      </c>
      <c r="B25" s="20"/>
      <c r="C25" s="21"/>
      <c r="D25" s="20"/>
      <c r="E25" s="22"/>
      <c r="F25" s="22"/>
      <c r="G25" s="20"/>
      <c r="H25" s="8" t="s">
        <v>3287</v>
      </c>
    </row>
    <row r="26" ht="12.75" customHeight="1" spans="1:8">
      <c r="A26" s="19" t="str">
        <f t="shared" si="0"/>
        <v/>
      </c>
      <c r="B26" s="20"/>
      <c r="C26" s="21"/>
      <c r="D26" s="20"/>
      <c r="E26" s="22"/>
      <c r="F26" s="22"/>
      <c r="G26" s="20"/>
      <c r="H26" s="8" t="s">
        <v>3288</v>
      </c>
    </row>
    <row r="27" customHeight="1" spans="1:7">
      <c r="A27" s="23" t="s">
        <v>1564</v>
      </c>
      <c r="B27" s="24"/>
      <c r="C27" s="23"/>
      <c r="D27" s="23"/>
      <c r="E27" s="25">
        <f>SUM(E7:E26)</f>
        <v>0</v>
      </c>
      <c r="F27" s="25">
        <f>SUM(F7:F26)</f>
        <v>0</v>
      </c>
      <c r="G27" s="26"/>
    </row>
    <row r="28" customHeight="1" spans="1:8">
      <c r="A28" s="9" t="str">
        <f>基本信息输入表!$K$6&amp;"填表人："&amp;基本信息输入表!$M$106</f>
        <v>产权持有单位填表人：</v>
      </c>
      <c r="F28" s="9" t="str">
        <f>"评估人员："&amp;基本信息输入表!$Q$106</f>
        <v>评估人员：</v>
      </c>
      <c r="H28" s="8" t="s">
        <v>1523</v>
      </c>
    </row>
    <row r="29" customHeight="1" spans="1:1">
      <c r="A29" s="9" t="str">
        <f>"填表日期："&amp;YEAR(基本信息输入表!$O$106)&amp;"年"&amp;MONTH(基本信息输入表!$O$106)&amp;"月"&amp;DAY(基本信息输入表!$O$106)&amp;"日"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H15" sqref="H15"/>
    </sheetView>
  </sheetViews>
  <sheetFormatPr defaultColWidth="8.66666666666667" defaultRowHeight="15.75" outlineLevelRow="1" outlineLevelCol="1"/>
  <cols>
    <col min="1" max="1" width="8.66666666666667" style="1"/>
    <col min="5" max="5" width="8.66666666666667" style="2"/>
    <col min="6" max="16384" width="8.66666666666667" style="1"/>
  </cols>
  <sheetData>
    <row r="2" spans="2:2">
      <c r="B2" t="s">
        <v>3289</v>
      </c>
    </row>
  </sheetData>
  <sheetProtection password="AE9E" sheet="1" objects="1"/>
  <dataValidations count="1">
    <dataValidation type="list" allowBlank="1" showInputMessage="1" showErrorMessage="1" sqref="E$1:E$1048576">
      <formula1>"复核无误,已修改"</formula1>
    </dataValidation>
  </dataValidations>
  <pageMargins left="0.75" right="0.75" top="1" bottom="1" header="0.5" footer="0.5"/>
  <headerFooter/>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I13" sqref="I13"/>
    </sheetView>
  </sheetViews>
  <sheetFormatPr defaultColWidth="8.66666666666667" defaultRowHeight="15.75" outlineLevelRow="1" outlineLevelCol="1"/>
  <cols>
    <col min="1" max="1" width="8.66666666666667" style="1"/>
    <col min="5" max="5" width="8.66666666666667" style="2"/>
    <col min="6" max="16384" width="8.66666666666667" style="1"/>
  </cols>
  <sheetData>
    <row r="2" spans="2:2">
      <c r="B2" t="s">
        <v>3289</v>
      </c>
    </row>
  </sheetData>
  <sheetProtection password="AE9E" sheet="1" objects="1"/>
  <dataValidations count="1">
    <dataValidation type="list" allowBlank="1" showInputMessage="1" showErrorMessage="1" sqref="E$1:E$1048576">
      <formula1>"复核无误,已修改"</formula1>
    </dataValidation>
  </dataValidations>
  <pageMargins left="0.75" right="0.75" top="1" bottom="1" header="0.5" footer="0.5"/>
  <headerFooter/>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9" sqref="A9"/>
    </sheetView>
  </sheetViews>
  <sheetFormatPr defaultColWidth="8.66666666666667" defaultRowHeight="15.75" outlineLevelRow="3" outlineLevelCol="5"/>
  <cols>
    <col min="1" max="1" width="40.5833333333333" style="1" customWidth="1"/>
    <col min="2" max="2" width="25.5833333333333" customWidth="1"/>
    <col min="3" max="4" width="35.5833333333333" customWidth="1"/>
    <col min="5" max="5" width="8.66666666666667" style="2"/>
    <col min="6" max="16384" width="8.66666666666667" style="1"/>
  </cols>
  <sheetData>
    <row r="1" ht="18" customHeight="1" spans="1:6">
      <c r="A1" s="935" t="s">
        <v>3290</v>
      </c>
      <c r="B1" s="5" t="s">
        <v>3291</v>
      </c>
      <c r="C1" s="5" t="s">
        <v>3292</v>
      </c>
      <c r="D1" s="5" t="s">
        <v>3293</v>
      </c>
      <c r="E1" s="2" t="s">
        <v>3294</v>
      </c>
      <c r="F1" s="6" t="s">
        <v>3295</v>
      </c>
    </row>
    <row r="4" spans="2:2">
      <c r="B4" t="s">
        <v>3289</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1房屋建筑物'!Z8" display="4-8-1房屋建筑物'!Z8"/>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H24"/>
  <sheetViews>
    <sheetView showGridLines="0" zoomScale="96" zoomScaleNormal="96" workbookViewId="0">
      <selection activeCell="L18" sqref="L18"/>
    </sheetView>
  </sheetViews>
  <sheetFormatPr defaultColWidth="9" defaultRowHeight="15.75" customHeight="1" outlineLevelCol="7"/>
  <cols>
    <col min="1" max="1" width="23.6666666666667" style="40" customWidth="1"/>
    <col min="2" max="2" width="6.66666666666667" style="40" customWidth="1"/>
    <col min="3" max="5" width="21" style="40" customWidth="1"/>
    <col min="6" max="6" width="22.6666666666667" style="40" customWidth="1"/>
    <col min="7" max="7" width="2.66666666666667" style="40" customWidth="1"/>
    <col min="8" max="8" width="9" style="40" customWidth="1"/>
    <col min="9" max="9" width="18.1666666666667" style="40" customWidth="1"/>
    <col min="10" max="11" width="9" style="40" customWidth="1"/>
    <col min="12" max="16384" width="9" style="40"/>
  </cols>
  <sheetData>
    <row r="1" customHeight="1" spans="1:1">
      <c r="A1" s="41" t="s">
        <v>0</v>
      </c>
    </row>
    <row r="2" s="513" customFormat="1" ht="26" customHeight="1" spans="1:7">
      <c r="A2" s="515" t="s">
        <v>830</v>
      </c>
      <c r="G2" s="515"/>
    </row>
    <row r="3" s="514" customFormat="1" customHeight="1" spans="1:7">
      <c r="A3" s="516" t="str">
        <f>"评估基准日："&amp;TEXT(基本信息输入表!M7,"yyyy年mm月dd日")</f>
        <v>评估基准日：2024年04月30日</v>
      </c>
      <c r="G3" s="516"/>
    </row>
    <row r="4" s="514" customFormat="1" customHeight="1" spans="1:7">
      <c r="A4" s="516"/>
      <c r="B4" s="516"/>
      <c r="C4" s="516"/>
      <c r="D4" s="516"/>
      <c r="E4" s="516"/>
      <c r="F4" s="517" t="s">
        <v>831</v>
      </c>
      <c r="G4" s="517"/>
    </row>
    <row r="5" s="514" customFormat="1" customHeight="1" spans="1:7">
      <c r="A5" s="514" t="str">
        <f>基本信息输入表!K6&amp;"："&amp;基本信息输入表!M6</f>
        <v>产权持有单位：昆明中石油昆仑车用天然气有限公司</v>
      </c>
      <c r="F5" s="517" t="s">
        <v>832</v>
      </c>
      <c r="G5" s="517"/>
    </row>
    <row r="6" s="39" customFormat="1" customHeight="1" spans="1:6">
      <c r="A6" s="494" t="s">
        <v>682</v>
      </c>
      <c r="B6" s="518"/>
      <c r="C6" s="45" t="s">
        <v>6</v>
      </c>
      <c r="D6" s="45" t="s">
        <v>7</v>
      </c>
      <c r="E6" s="45" t="s">
        <v>833</v>
      </c>
      <c r="F6" s="45" t="s">
        <v>683</v>
      </c>
    </row>
    <row r="7" s="39" customFormat="1" customHeight="1" spans="1:6">
      <c r="A7" s="519"/>
      <c r="B7" s="520"/>
      <c r="C7" s="45" t="s">
        <v>685</v>
      </c>
      <c r="D7" s="45" t="s">
        <v>686</v>
      </c>
      <c r="E7" s="45" t="s">
        <v>687</v>
      </c>
      <c r="F7" s="45" t="s">
        <v>688</v>
      </c>
    </row>
    <row r="8" customHeight="1" spans="1:7">
      <c r="A8" s="521" t="s">
        <v>330</v>
      </c>
      <c r="B8" s="502">
        <v>1</v>
      </c>
      <c r="C8" s="47">
        <f>ROUND('2-分类汇总'!C7/10000,2)</f>
        <v>0</v>
      </c>
      <c r="D8" s="47">
        <f>ROUND('2-分类汇总'!D7/10000,2)</f>
        <v>0</v>
      </c>
      <c r="E8" s="47">
        <f t="shared" ref="E8:E22" si="0">D8-C8</f>
        <v>0</v>
      </c>
      <c r="F8" s="47" t="str">
        <f t="shared" ref="F8:F22" si="1">IF(C8=0,"",E8/ABS(C8)*100)</f>
        <v/>
      </c>
      <c r="G8" s="43"/>
    </row>
    <row r="9" customHeight="1" spans="1:7">
      <c r="A9" s="521" t="s">
        <v>419</v>
      </c>
      <c r="B9" s="502">
        <v>2</v>
      </c>
      <c r="C9" s="47" t="e">
        <f>SUM(C10:C17)-C16</f>
        <v>#REF!</v>
      </c>
      <c r="D9" s="47" t="e">
        <f>SUM(D10:D17)-D16</f>
        <v>#REF!</v>
      </c>
      <c r="E9" s="47" t="e">
        <f t="shared" si="0"/>
        <v>#REF!</v>
      </c>
      <c r="F9" s="47" t="e">
        <f t="shared" si="1"/>
        <v>#REF!</v>
      </c>
      <c r="G9" s="43"/>
    </row>
    <row r="10" customHeight="1" spans="1:7">
      <c r="A10" s="522" t="s">
        <v>689</v>
      </c>
      <c r="B10" s="523">
        <v>3</v>
      </c>
      <c r="C10" s="47">
        <f>ROUND('2-分类汇总'!C25/10000,2)</f>
        <v>0</v>
      </c>
      <c r="D10" s="47">
        <f>ROUND('2-分类汇总'!D25/10000,2)</f>
        <v>0</v>
      </c>
      <c r="E10" s="47">
        <f t="shared" si="0"/>
        <v>0</v>
      </c>
      <c r="F10" s="47" t="str">
        <f t="shared" si="1"/>
        <v/>
      </c>
      <c r="G10" s="43"/>
    </row>
    <row r="11" customHeight="1" spans="1:7">
      <c r="A11" s="524" t="s">
        <v>834</v>
      </c>
      <c r="B11" s="523">
        <v>4</v>
      </c>
      <c r="C11" s="47">
        <f>ROUND('2-分类汇总'!C28/10000,2)</f>
        <v>0</v>
      </c>
      <c r="D11" s="47">
        <f>ROUND('2-分类汇总'!D28/10000,2)</f>
        <v>0</v>
      </c>
      <c r="E11" s="47">
        <f t="shared" si="0"/>
        <v>0</v>
      </c>
      <c r="F11" s="47" t="str">
        <f t="shared" si="1"/>
        <v/>
      </c>
      <c r="G11" s="43"/>
    </row>
    <row r="12" customHeight="1" spans="1:7">
      <c r="A12" s="524" t="s">
        <v>691</v>
      </c>
      <c r="B12" s="523">
        <v>5</v>
      </c>
      <c r="C12" s="47" t="e">
        <f>ROUND('2-分类汇总'!C39/10000,2)</f>
        <v>#REF!</v>
      </c>
      <c r="D12" s="47" t="e">
        <f>ROUND('2-分类汇总'!D39/10000,2)</f>
        <v>#REF!</v>
      </c>
      <c r="E12" s="47" t="e">
        <f t="shared" si="0"/>
        <v>#REF!</v>
      </c>
      <c r="F12" s="47" t="e">
        <f t="shared" si="1"/>
        <v>#REF!</v>
      </c>
      <c r="G12" s="43"/>
    </row>
    <row r="13" customHeight="1" spans="1:7">
      <c r="A13" s="524" t="s">
        <v>835</v>
      </c>
      <c r="B13" s="523">
        <v>6</v>
      </c>
      <c r="C13" s="47">
        <f>ROUND('2-分类汇总'!C40/10000,2)</f>
        <v>0</v>
      </c>
      <c r="D13" s="47">
        <f>ROUND('2-分类汇总'!D40/10000,2)</f>
        <v>0</v>
      </c>
      <c r="E13" s="47">
        <f t="shared" si="0"/>
        <v>0</v>
      </c>
      <c r="F13" s="47" t="str">
        <f t="shared" si="1"/>
        <v/>
      </c>
      <c r="G13" s="43"/>
    </row>
    <row r="14" customHeight="1" spans="1:7">
      <c r="A14" s="524" t="s">
        <v>693</v>
      </c>
      <c r="B14" s="523">
        <v>7</v>
      </c>
      <c r="C14" s="47">
        <f>ROUND('2-分类汇总'!C42/10000,2)</f>
        <v>0</v>
      </c>
      <c r="D14" s="47">
        <f>ROUND('2-分类汇总'!D42/10000,2)</f>
        <v>0</v>
      </c>
      <c r="E14" s="47">
        <f t="shared" si="0"/>
        <v>0</v>
      </c>
      <c r="F14" s="47" t="str">
        <f t="shared" si="1"/>
        <v/>
      </c>
      <c r="G14" s="43"/>
    </row>
    <row r="15" customHeight="1" spans="1:7">
      <c r="A15" s="524" t="s">
        <v>694</v>
      </c>
      <c r="B15" s="523">
        <v>8</v>
      </c>
      <c r="C15" s="47">
        <f>ROUND('2-分类汇总'!C44/10000,2)</f>
        <v>0</v>
      </c>
      <c r="D15" s="47">
        <f>ROUND('2-分类汇总'!D44/10000,2)</f>
        <v>0</v>
      </c>
      <c r="E15" s="47">
        <f t="shared" si="0"/>
        <v>0</v>
      </c>
      <c r="F15" s="47" t="str">
        <f t="shared" si="1"/>
        <v/>
      </c>
      <c r="G15" s="43"/>
    </row>
    <row r="16" customHeight="1" spans="1:7">
      <c r="A16" s="524" t="s">
        <v>695</v>
      </c>
      <c r="B16" s="523">
        <v>9</v>
      </c>
      <c r="C16" s="47">
        <f>ROUND('2-分类汇总'!C45/10000,2)</f>
        <v>0</v>
      </c>
      <c r="D16" s="47">
        <f>ROUND('2-分类汇总'!D45/10000,2)</f>
        <v>0</v>
      </c>
      <c r="E16" s="47">
        <f t="shared" si="0"/>
        <v>0</v>
      </c>
      <c r="F16" s="47" t="str">
        <f t="shared" si="1"/>
        <v/>
      </c>
      <c r="G16" s="43"/>
    </row>
    <row r="17" customHeight="1" spans="1:7">
      <c r="A17" s="524" t="s">
        <v>696</v>
      </c>
      <c r="B17" s="523">
        <v>10</v>
      </c>
      <c r="C17" s="47">
        <f>ROUND(SUM('2-分类汇总'!C26:C27,'2-分类汇总'!C22:C24,'2-分类汇总'!C41,'2-分类汇总'!C43,'2-分类汇总'!C46:C50)/10000,2)</f>
        <v>0</v>
      </c>
      <c r="D17" s="47">
        <f>ROUND(SUM('2-分类汇总'!D26:D27,'2-分类汇总'!D22:D24,'2-分类汇总'!D41,'2-分类汇总'!D43,'2-分类汇总'!D46:D50)/10000,2)</f>
        <v>0</v>
      </c>
      <c r="E17" s="47">
        <f t="shared" si="0"/>
        <v>0</v>
      </c>
      <c r="F17" s="47" t="str">
        <f t="shared" si="1"/>
        <v/>
      </c>
      <c r="G17" s="43"/>
    </row>
    <row r="18" s="498" customFormat="1" customHeight="1" spans="1:7">
      <c r="A18" s="525" t="s">
        <v>697</v>
      </c>
      <c r="B18" s="502">
        <v>11</v>
      </c>
      <c r="C18" s="47" t="e">
        <f>C8+C9</f>
        <v>#REF!</v>
      </c>
      <c r="D18" s="47" t="e">
        <f>D8+D9</f>
        <v>#REF!</v>
      </c>
      <c r="E18" s="47" t="e">
        <f t="shared" si="0"/>
        <v>#REF!</v>
      </c>
      <c r="F18" s="47" t="e">
        <f t="shared" si="1"/>
        <v>#REF!</v>
      </c>
      <c r="G18" s="43"/>
    </row>
    <row r="19" s="498" customFormat="1" customHeight="1" spans="1:7">
      <c r="A19" s="521" t="s">
        <v>333</v>
      </c>
      <c r="B19" s="502">
        <v>12</v>
      </c>
      <c r="C19" s="47">
        <f>ROUND('2-分类汇总'!C52/10000,2)</f>
        <v>0</v>
      </c>
      <c r="D19" s="47">
        <f>ROUND('2-分类汇总'!D52/10000,2)</f>
        <v>0</v>
      </c>
      <c r="E19" s="47">
        <f t="shared" si="0"/>
        <v>0</v>
      </c>
      <c r="F19" s="47" t="str">
        <f t="shared" si="1"/>
        <v/>
      </c>
      <c r="G19" s="43"/>
    </row>
    <row r="20" s="498" customFormat="1" customHeight="1" spans="1:7">
      <c r="A20" s="521" t="s">
        <v>364</v>
      </c>
      <c r="B20" s="502">
        <v>13</v>
      </c>
      <c r="C20" s="47">
        <f>ROUND('2-分类汇总'!C66/10000,2)</f>
        <v>0</v>
      </c>
      <c r="D20" s="47">
        <f>ROUND('2-分类汇总'!D66/10000,2)</f>
        <v>0</v>
      </c>
      <c r="E20" s="47">
        <f t="shared" si="0"/>
        <v>0</v>
      </c>
      <c r="F20" s="47" t="str">
        <f t="shared" si="1"/>
        <v/>
      </c>
      <c r="G20" s="43"/>
    </row>
    <row r="21" s="498" customFormat="1" customHeight="1" spans="1:7">
      <c r="A21" s="525" t="s">
        <v>699</v>
      </c>
      <c r="B21" s="502">
        <v>14</v>
      </c>
      <c r="C21" s="47">
        <f>SUM(C19:C20)</f>
        <v>0</v>
      </c>
      <c r="D21" s="47">
        <f>SUM(D19:D20)</f>
        <v>0</v>
      </c>
      <c r="E21" s="47">
        <f t="shared" si="0"/>
        <v>0</v>
      </c>
      <c r="F21" s="47" t="str">
        <f t="shared" si="1"/>
        <v/>
      </c>
      <c r="G21" s="43"/>
    </row>
    <row r="22" s="498" customFormat="1" customHeight="1" spans="1:7">
      <c r="A22" s="525" t="s">
        <v>700</v>
      </c>
      <c r="B22" s="502">
        <v>15</v>
      </c>
      <c r="C22" s="47" t="e">
        <f>C18-C21</f>
        <v>#REF!</v>
      </c>
      <c r="D22" s="47" t="e">
        <f>D18-D21</f>
        <v>#REF!</v>
      </c>
      <c r="E22" s="47" t="e">
        <f t="shared" si="0"/>
        <v>#REF!</v>
      </c>
      <c r="F22" s="47" t="e">
        <f t="shared" si="1"/>
        <v>#REF!</v>
      </c>
      <c r="G22" s="43"/>
    </row>
    <row r="23" s="498" customFormat="1" customHeight="1" spans="1:8">
      <c r="A23" s="510"/>
      <c r="B23" s="511"/>
      <c r="C23" s="43"/>
      <c r="D23" s="43"/>
      <c r="E23" s="90"/>
      <c r="F23" s="90" t="s">
        <v>836</v>
      </c>
      <c r="G23" s="90"/>
      <c r="H23" s="356" t="s">
        <v>159</v>
      </c>
    </row>
    <row r="24" customHeight="1" spans="8:8">
      <c r="H24" s="508" t="s">
        <v>837</v>
      </c>
    </row>
  </sheetData>
  <mergeCells count="3">
    <mergeCell ref="A2:F2"/>
    <mergeCell ref="A3:F3"/>
    <mergeCell ref="A6:B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I15" sqref="I15"/>
    </sheetView>
  </sheetViews>
  <sheetFormatPr defaultColWidth="8.66666666666667" defaultRowHeight="15.75" outlineLevelRow="1" outlineLevelCol="1"/>
  <cols>
    <col min="1" max="1" width="8.66666666666667" style="1"/>
    <col min="5" max="5" width="8.66666666666667" style="2"/>
    <col min="6" max="16384" width="8.66666666666667" style="1"/>
  </cols>
  <sheetData>
    <row r="2" spans="2:2">
      <c r="B2" t="s">
        <v>3296</v>
      </c>
    </row>
  </sheetData>
  <sheetProtection password="AE9E" sheet="1" objects="1"/>
  <dataValidations count="1">
    <dataValidation type="list" allowBlank="1" showInputMessage="1" showErrorMessage="1" sqref="E$1:E$1048576">
      <formula1>"复核无误,已修改"</formula1>
    </dataValidation>
  </dataValidations>
  <pageMargins left="0.75" right="0.75" top="1" bottom="1" header="0.5" footer="0.5"/>
  <headerFooter/>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topLeftCell="B1" workbookViewId="0">
      <selection activeCell="G15" sqref="G15"/>
    </sheetView>
  </sheetViews>
  <sheetFormatPr defaultColWidth="8.66666666666667" defaultRowHeight="15.75" outlineLevelRow="6" outlineLevelCol="5"/>
  <cols>
    <col min="1" max="1" width="40.5833333333333" style="1" customWidth="1"/>
    <col min="2" max="3" width="50.5833333333333" customWidth="1"/>
    <col min="5" max="5" width="8.66666666666667" style="2"/>
    <col min="6" max="16384" width="8.66666666666667" style="1"/>
  </cols>
  <sheetData>
    <row r="1" ht="18" customHeight="1" spans="1:6">
      <c r="A1" s="935" t="s">
        <v>3297</v>
      </c>
      <c r="B1" s="5" t="s">
        <v>3298</v>
      </c>
      <c r="C1" t="s">
        <v>3299</v>
      </c>
      <c r="E1" s="2" t="s">
        <v>3294</v>
      </c>
      <c r="F1" s="6" t="s">
        <v>3300</v>
      </c>
    </row>
    <row r="3" ht="18" customHeight="1" spans="1:6">
      <c r="A3" s="935" t="s">
        <v>3301</v>
      </c>
      <c r="B3" s="5" t="s">
        <v>3302</v>
      </c>
      <c r="E3" s="2" t="s">
        <v>3294</v>
      </c>
      <c r="F3" s="6" t="s">
        <v>3303</v>
      </c>
    </row>
    <row r="4" ht="18" customHeight="1" spans="1:6">
      <c r="A4" s="935" t="s">
        <v>3301</v>
      </c>
      <c r="B4" s="5" t="s">
        <v>3304</v>
      </c>
      <c r="E4" s="2" t="s">
        <v>3294</v>
      </c>
      <c r="F4" s="1" t="s">
        <v>3303</v>
      </c>
    </row>
    <row r="7" spans="2:2">
      <c r="B7" t="s">
        <v>3296</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固定资产汇总'!I25" display="4-8固定资产汇总'!I25"/>
    <hyperlink ref="A3" location="'4-8-1房屋建筑物'!A1" display="4-8-1房屋建筑物'!A1"/>
    <hyperlink ref="A4" location="'4-8-1房屋建筑物'!A1" display="4-8-1房屋建筑物'!A1"/>
  </hyperlinks>
  <pageMargins left="0.75" right="0.75" top="1" bottom="1" header="0.5" footer="0.5"/>
  <headerFooter/>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D12" sqref="D12"/>
    </sheetView>
  </sheetViews>
  <sheetFormatPr defaultColWidth="8.66666666666667" defaultRowHeight="15.75" outlineLevelRow="3" outlineLevelCol="5"/>
  <cols>
    <col min="1" max="1" width="40.5833333333333" style="1" customWidth="1"/>
    <col min="2" max="2" width="25.5833333333333" customWidth="1"/>
    <col min="3" max="4" width="35.5833333333333" customWidth="1"/>
    <col min="5" max="5" width="8.66666666666667" style="2"/>
    <col min="6" max="16384" width="8.66666666666667" style="1"/>
  </cols>
  <sheetData>
    <row r="1" ht="18" customHeight="1" spans="1:6">
      <c r="A1" s="935" t="s">
        <v>3290</v>
      </c>
      <c r="B1" s="5" t="s">
        <v>3291</v>
      </c>
      <c r="C1" s="5" t="s">
        <v>3292</v>
      </c>
      <c r="D1" s="5" t="s">
        <v>3293</v>
      </c>
      <c r="E1" s="2" t="s">
        <v>3294</v>
      </c>
      <c r="F1" s="6" t="s">
        <v>3305</v>
      </c>
    </row>
    <row r="4" spans="2:2">
      <c r="B4" t="s">
        <v>3296</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1房屋建筑物'!Z8" display="4-8-1房屋建筑物'!Z8"/>
  </hyperlinks>
  <pageMargins left="0.75" right="0.75" top="1" bottom="1" header="0.5" footer="0.5"/>
  <headerFooter/>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
  <sheetViews>
    <sheetView workbookViewId="0">
      <selection activeCell="H27" sqref="H27"/>
    </sheetView>
  </sheetViews>
  <sheetFormatPr defaultColWidth="8.66666666666667" defaultRowHeight="15.75" outlineLevelRow="1" outlineLevelCol="1"/>
  <cols>
    <col min="1" max="1" width="8.66666666666667" style="1"/>
    <col min="5" max="5" width="8.66666666666667" style="2"/>
    <col min="6" max="16384" width="8.66666666666667" style="1"/>
  </cols>
  <sheetData>
    <row r="2" spans="2:2">
      <c r="B2" t="s">
        <v>3306</v>
      </c>
    </row>
  </sheetData>
  <sheetProtection password="AE9E" sheet="1" objects="1"/>
  <dataValidations count="1">
    <dataValidation type="list" allowBlank="1" showInputMessage="1" showErrorMessage="1" sqref="E$1:E$1048576">
      <formula1>"复核无误,已修改"</formula1>
    </dataValidation>
  </dataValidations>
  <pageMargins left="0.75" right="0.75" top="1" bottom="1" header="0.5" footer="0.5"/>
  <headerFooter/>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B17" sqref="B17"/>
    </sheetView>
  </sheetViews>
  <sheetFormatPr defaultColWidth="8.66666666666667" defaultRowHeight="15.75" outlineLevelRow="5" outlineLevelCol="5"/>
  <cols>
    <col min="1" max="1" width="40.5833333333333" style="1" customWidth="1"/>
    <col min="2" max="3" width="50.5833333333333" customWidth="1"/>
    <col min="5" max="5" width="8.66666666666667" style="2"/>
    <col min="6" max="16384" width="8.66666666666667" style="1"/>
  </cols>
  <sheetData>
    <row r="1" ht="18" customHeight="1" spans="1:5">
      <c r="A1" s="935" t="s">
        <v>3297</v>
      </c>
      <c r="B1" s="5" t="s">
        <v>3298</v>
      </c>
      <c r="C1" t="s">
        <v>3299</v>
      </c>
      <c r="E1" s="2" t="s">
        <v>3294</v>
      </c>
    </row>
    <row r="3" ht="18" customHeight="1" spans="1:6">
      <c r="A3" s="935" t="s">
        <v>3307</v>
      </c>
      <c r="B3" s="5" t="s">
        <v>3308</v>
      </c>
      <c r="E3" s="2" t="s">
        <v>3294</v>
      </c>
      <c r="F3" s="6" t="s">
        <v>3309</v>
      </c>
    </row>
    <row r="6" spans="2:2">
      <c r="B6" t="s">
        <v>3310</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固定资产汇总'!I25" display="4-8固定资产汇总'!I25"/>
    <hyperlink ref="A3" location="'4-8-5机器设备'!A1" display="4-8-5机器设备'!A1"/>
  </hyperlinks>
  <pageMargins left="0.75" right="0.75" top="1" bottom="1" header="0.5" footer="0.5"/>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11" sqref="D11"/>
    </sheetView>
  </sheetViews>
  <sheetFormatPr defaultColWidth="8.66666666666667" defaultRowHeight="15.75" outlineLevelRow="3" outlineLevelCol="1"/>
  <cols>
    <col min="1" max="1" width="40.5833333333333" style="1" customWidth="1"/>
    <col min="2" max="2" width="25.5833333333333" customWidth="1"/>
    <col min="5" max="5" width="8.66666666666667" style="2"/>
    <col min="6" max="16384" width="8.66666666666667" style="1"/>
  </cols>
  <sheetData>
    <row r="1" ht="18" customHeight="1" spans="1:2">
      <c r="A1" s="935" t="s">
        <v>3311</v>
      </c>
      <c r="B1" s="4" t="s">
        <v>3312</v>
      </c>
    </row>
    <row r="4" spans="2:2">
      <c r="B4" t="s">
        <v>3310</v>
      </c>
    </row>
  </sheetData>
  <sheetProtection password="AE9E" sheet="1" objects="1"/>
  <dataValidations count="1">
    <dataValidation type="list" allowBlank="1" showInputMessage="1" showErrorMessage="1" sqref="E$1:E$1048576">
      <formula1>"复核无误,已修改"</formula1>
    </dataValidation>
  </dataValidations>
  <hyperlinks>
    <hyperlink ref="A1" location="'4-8-5机器设备'!V8" display="4-8-5机器设备'!V8"/>
  </hyperlink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H80"/>
  <sheetViews>
    <sheetView showGridLines="0" topLeftCell="A13" workbookViewId="0">
      <selection activeCell="G86" sqref="G86"/>
    </sheetView>
  </sheetViews>
  <sheetFormatPr defaultColWidth="9" defaultRowHeight="15.75" customHeight="1" outlineLevelCol="7"/>
  <cols>
    <col min="1" max="1" width="8.66666666666667" style="40" customWidth="1"/>
    <col min="2" max="2" width="27.1666666666667" style="40" customWidth="1"/>
    <col min="3" max="5" width="18.6666666666667" style="40" customWidth="1"/>
    <col min="6" max="6" width="14.1666666666667" style="40" customWidth="1"/>
    <col min="7" max="7" width="22.1666666666667" style="40" customWidth="1"/>
    <col min="8" max="8" width="19.1666666666667" style="499" customWidth="1"/>
    <col min="9" max="16384" width="9" style="40"/>
  </cols>
  <sheetData>
    <row r="1" customHeight="1" spans="1:1">
      <c r="A1" s="41" t="s">
        <v>0</v>
      </c>
    </row>
    <row r="2" s="38" customFormat="1" ht="30" customHeight="1" spans="1:8">
      <c r="A2" s="42" t="s">
        <v>838</v>
      </c>
      <c r="H2" s="500"/>
    </row>
    <row r="3" customHeight="1" spans="1:1">
      <c r="A3" s="39" t="str">
        <f>"评估基准日："&amp;TEXT(基本信息输入表!M7,"yyyy年mm月dd日")</f>
        <v>评估基准日：2024年04月30日</v>
      </c>
    </row>
    <row r="4" ht="12.75" customHeight="1" spans="1:6">
      <c r="A4" s="39"/>
      <c r="B4" s="39"/>
      <c r="C4" s="39"/>
      <c r="D4" s="39"/>
      <c r="E4" s="39"/>
      <c r="F4" s="90" t="s">
        <v>839</v>
      </c>
    </row>
    <row r="5" ht="12" customHeight="1" spans="1:6">
      <c r="A5" s="40" t="str">
        <f>基本信息输入表!K6&amp;"："&amp;基本信息输入表!M6</f>
        <v>产权持有单位：昆明中石油昆仑车用天然气有限公司</v>
      </c>
      <c r="F5" s="90" t="s">
        <v>840</v>
      </c>
    </row>
    <row r="6" s="39" customFormat="1" ht="16.5" customHeight="1" spans="1:8">
      <c r="A6" s="45" t="s">
        <v>4</v>
      </c>
      <c r="B6" s="495" t="s">
        <v>5</v>
      </c>
      <c r="C6" s="355" t="s">
        <v>6</v>
      </c>
      <c r="D6" s="45" t="s">
        <v>7</v>
      </c>
      <c r="E6" s="45" t="s">
        <v>833</v>
      </c>
      <c r="F6" s="45" t="s">
        <v>683</v>
      </c>
      <c r="G6" s="501" t="s">
        <v>841</v>
      </c>
      <c r="H6" s="501" t="s">
        <v>842</v>
      </c>
    </row>
    <row r="7" s="497" customFormat="1" ht="16.5" customHeight="1" spans="1:8">
      <c r="A7" s="502">
        <v>1</v>
      </c>
      <c r="B7" s="503" t="s">
        <v>843</v>
      </c>
      <c r="C7" s="504">
        <f>'3-流动汇总'!C23</f>
        <v>0</v>
      </c>
      <c r="D7" s="504">
        <f>'3-流动汇总'!D23</f>
        <v>0</v>
      </c>
      <c r="E7" s="47">
        <f t="shared" ref="E7:E22" si="0">D7-C7</f>
        <v>0</v>
      </c>
      <c r="F7" s="77" t="str">
        <f t="shared" ref="F7:F22" si="1">IF(C7=0,"",E7/ABS(C7)*100)</f>
        <v/>
      </c>
      <c r="G7" s="505" t="str">
        <f>IF(ABS(C7-资产负债表!F20)&lt;0.001,"True","Wrong")</f>
        <v>True</v>
      </c>
      <c r="H7" s="499">
        <f>C7-资产负债表!F20</f>
        <v>0</v>
      </c>
    </row>
    <row r="8" ht="16.5" customHeight="1" spans="1:8">
      <c r="A8" s="502">
        <v>2</v>
      </c>
      <c r="B8" s="350" t="s">
        <v>331</v>
      </c>
      <c r="C8" s="76">
        <f>'3-流动汇总'!C7</f>
        <v>0</v>
      </c>
      <c r="D8" s="76">
        <f>'3-流动汇总'!D7</f>
        <v>0</v>
      </c>
      <c r="E8" s="47">
        <f t="shared" si="0"/>
        <v>0</v>
      </c>
      <c r="F8" s="77" t="str">
        <f t="shared" si="1"/>
        <v/>
      </c>
      <c r="G8" s="505" t="str">
        <f>IF(ABS(C8-资产负债表!F7)&lt;0.001,"True","Wrong")</f>
        <v>True</v>
      </c>
      <c r="H8" s="499">
        <f>C8-资产负债表!F7</f>
        <v>0</v>
      </c>
    </row>
    <row r="9" ht="16.5" customHeight="1" spans="1:8">
      <c r="A9" s="502">
        <v>3</v>
      </c>
      <c r="B9" s="350" t="s">
        <v>339</v>
      </c>
      <c r="C9" s="76">
        <f>'3-流动汇总'!C8</f>
        <v>0</v>
      </c>
      <c r="D9" s="76">
        <f>'3-流动汇总'!D8</f>
        <v>0</v>
      </c>
      <c r="E9" s="47">
        <f t="shared" si="0"/>
        <v>0</v>
      </c>
      <c r="F9" s="77" t="str">
        <f t="shared" si="1"/>
        <v/>
      </c>
      <c r="G9" s="505" t="str">
        <f>IF(ABS(C9-资产负债表!F8)&lt;0.001,"True","Wrong")</f>
        <v>True</v>
      </c>
      <c r="H9" s="499">
        <f>C9-资产负债表!F8</f>
        <v>0</v>
      </c>
    </row>
    <row r="10" ht="16.5" customHeight="1" spans="1:8">
      <c r="A10" s="502">
        <v>4</v>
      </c>
      <c r="B10" s="350" t="s">
        <v>348</v>
      </c>
      <c r="C10" s="76">
        <f>'3-流动汇总'!C9</f>
        <v>0</v>
      </c>
      <c r="D10" s="76">
        <f>'3-流动汇总'!D9</f>
        <v>0</v>
      </c>
      <c r="E10" s="47">
        <f t="shared" si="0"/>
        <v>0</v>
      </c>
      <c r="F10" s="77" t="str">
        <f t="shared" si="1"/>
        <v/>
      </c>
      <c r="G10" s="505" t="str">
        <f>IF(ABS(C10-资产负债表!F9)&lt;0.001,"True","Wrong")</f>
        <v>True</v>
      </c>
      <c r="H10" s="499">
        <f>C10-资产负债表!F9</f>
        <v>0</v>
      </c>
    </row>
    <row r="11" ht="16.5" customHeight="1" spans="1:8">
      <c r="A11" s="502">
        <v>5</v>
      </c>
      <c r="B11" s="350" t="s">
        <v>350</v>
      </c>
      <c r="C11" s="76">
        <f>'3-流动汇总'!C10</f>
        <v>0</v>
      </c>
      <c r="D11" s="76">
        <f>'3-流动汇总'!D10</f>
        <v>0</v>
      </c>
      <c r="E11" s="47">
        <f t="shared" si="0"/>
        <v>0</v>
      </c>
      <c r="F11" s="77" t="str">
        <f t="shared" si="1"/>
        <v/>
      </c>
      <c r="G11" s="505" t="str">
        <f>IF(ABS(C11-资产负债表!F10)&lt;0.001,"True","Wrong")</f>
        <v>True</v>
      </c>
      <c r="H11" s="499">
        <f>C11-资产负债表!F10</f>
        <v>0</v>
      </c>
    </row>
    <row r="12" ht="16.5" customHeight="1" spans="1:8">
      <c r="A12" s="502">
        <v>6</v>
      </c>
      <c r="B12" s="350" t="s">
        <v>352</v>
      </c>
      <c r="C12" s="76">
        <f>'3-流动汇总'!C11</f>
        <v>0</v>
      </c>
      <c r="D12" s="76">
        <f>'3-流动汇总'!D11</f>
        <v>0</v>
      </c>
      <c r="E12" s="47">
        <f t="shared" si="0"/>
        <v>0</v>
      </c>
      <c r="F12" s="77" t="str">
        <f t="shared" si="1"/>
        <v/>
      </c>
      <c r="G12" s="505" t="str">
        <f>IF(ABS(C12-资产负债表!F11)&lt;0.001,"True","Wrong")</f>
        <v>True</v>
      </c>
      <c r="H12" s="499">
        <f>C12-资产负债表!F11</f>
        <v>0</v>
      </c>
    </row>
    <row r="13" ht="16.5" customHeight="1" spans="1:8">
      <c r="A13" s="502">
        <v>7</v>
      </c>
      <c r="B13" s="350" t="s">
        <v>710</v>
      </c>
      <c r="C13" s="76">
        <f>'3-流动汇总'!C12</f>
        <v>0</v>
      </c>
      <c r="D13" s="76">
        <f>'3-流动汇总'!D12</f>
        <v>0</v>
      </c>
      <c r="E13" s="47">
        <f t="shared" si="0"/>
        <v>0</v>
      </c>
      <c r="F13" s="77" t="str">
        <f t="shared" si="1"/>
        <v/>
      </c>
      <c r="G13" s="505" t="str">
        <f>IF(ABS(C13-资产负债表!F12)&lt;0.001,"True","Wrong")</f>
        <v>True</v>
      </c>
      <c r="H13" s="499">
        <f>C13-资产负债表!F12</f>
        <v>0</v>
      </c>
    </row>
    <row r="14" ht="16.5" customHeight="1" spans="1:8">
      <c r="A14" s="502">
        <v>8</v>
      </c>
      <c r="B14" s="350" t="s">
        <v>356</v>
      </c>
      <c r="C14" s="76">
        <f>'3-流动汇总'!C13</f>
        <v>0</v>
      </c>
      <c r="D14" s="76">
        <f>'3-流动汇总'!D13</f>
        <v>0</v>
      </c>
      <c r="E14" s="47">
        <f t="shared" si="0"/>
        <v>0</v>
      </c>
      <c r="F14" s="77" t="str">
        <f t="shared" si="1"/>
        <v/>
      </c>
      <c r="G14" s="505" t="str">
        <f>IF(ABS(C14-资产负债表!F13)&lt;0.001,"True","Wrong")</f>
        <v>True</v>
      </c>
      <c r="H14" s="499">
        <f>C14-资产负债表!F13</f>
        <v>0</v>
      </c>
    </row>
    <row r="15" ht="16.5" customHeight="1" spans="1:8">
      <c r="A15" s="502">
        <v>9</v>
      </c>
      <c r="B15" s="350" t="s">
        <v>358</v>
      </c>
      <c r="C15" s="76">
        <f>'3-流动汇总'!C14</f>
        <v>0</v>
      </c>
      <c r="D15" s="76">
        <f>'3-流动汇总'!D14</f>
        <v>0</v>
      </c>
      <c r="E15" s="47">
        <f t="shared" si="0"/>
        <v>0</v>
      </c>
      <c r="F15" s="77" t="str">
        <f t="shared" si="1"/>
        <v/>
      </c>
      <c r="G15" s="505" t="str">
        <f>IF(ABS(C15-资产负债表!F14)&lt;0.001,"True","Wrong")</f>
        <v>True</v>
      </c>
      <c r="H15" s="499">
        <f>C15-资产负债表!F14</f>
        <v>0</v>
      </c>
    </row>
    <row r="16" ht="16.5" customHeight="1" spans="1:8">
      <c r="A16" s="502">
        <v>10</v>
      </c>
      <c r="B16" s="350" t="s">
        <v>711</v>
      </c>
      <c r="C16" s="76">
        <f>'3-流动汇总'!C15</f>
        <v>0</v>
      </c>
      <c r="D16" s="76">
        <f>'3-流动汇总'!D15</f>
        <v>0</v>
      </c>
      <c r="E16" s="47">
        <f t="shared" si="0"/>
        <v>0</v>
      </c>
      <c r="F16" s="77" t="str">
        <f t="shared" si="1"/>
        <v/>
      </c>
      <c r="G16" s="505" t="str">
        <f>IF(ABS(C16-资产负债表!F15)&lt;0.001,"True","Wrong")</f>
        <v>True</v>
      </c>
      <c r="H16" s="499">
        <f>C16-资产负债表!F15</f>
        <v>0</v>
      </c>
    </row>
    <row r="17" ht="16.5" customHeight="1" spans="1:8">
      <c r="A17" s="502">
        <v>11</v>
      </c>
      <c r="B17" s="350" t="s">
        <v>372</v>
      </c>
      <c r="C17" s="76">
        <f>'3-流动汇总'!C16</f>
        <v>0</v>
      </c>
      <c r="D17" s="76">
        <f>'3-流动汇总'!D16</f>
        <v>0</v>
      </c>
      <c r="E17" s="47">
        <f t="shared" si="0"/>
        <v>0</v>
      </c>
      <c r="F17" s="77" t="str">
        <f t="shared" si="1"/>
        <v/>
      </c>
      <c r="G17" s="505" t="str">
        <f>IF(ABS(C17-资产负债表!F16)&lt;0.001,"True","Wrong")</f>
        <v>True</v>
      </c>
      <c r="H17" s="499">
        <f>C17-资产负债表!F16</f>
        <v>0</v>
      </c>
    </row>
    <row r="18" ht="16.5" customHeight="1" spans="1:8">
      <c r="A18" s="502">
        <v>12</v>
      </c>
      <c r="B18" s="350" t="s">
        <v>375</v>
      </c>
      <c r="C18" s="76">
        <f>'3-流动汇总'!C17</f>
        <v>0</v>
      </c>
      <c r="D18" s="76">
        <f>'3-流动汇总'!D17</f>
        <v>0</v>
      </c>
      <c r="E18" s="47">
        <f t="shared" si="0"/>
        <v>0</v>
      </c>
      <c r="F18" s="77" t="str">
        <f t="shared" si="1"/>
        <v/>
      </c>
      <c r="G18" s="505" t="str">
        <f>IF(ABS(C18-资产负债表!F17)&lt;0.001,"True","Wrong")</f>
        <v>True</v>
      </c>
      <c r="H18" s="499">
        <f>C18-资产负债表!F17</f>
        <v>0</v>
      </c>
    </row>
    <row r="19" ht="16.5" customHeight="1" spans="1:8">
      <c r="A19" s="502">
        <v>13</v>
      </c>
      <c r="B19" s="350" t="s">
        <v>712</v>
      </c>
      <c r="C19" s="76">
        <f>'3-流动汇总'!C18</f>
        <v>0</v>
      </c>
      <c r="D19" s="76">
        <f>'3-流动汇总'!D18</f>
        <v>0</v>
      </c>
      <c r="E19" s="47">
        <f t="shared" si="0"/>
        <v>0</v>
      </c>
      <c r="F19" s="77" t="str">
        <f t="shared" si="1"/>
        <v/>
      </c>
      <c r="G19" s="505" t="str">
        <f>IF(ABS(C19-资产负债表!F18)&lt;0.001,"True","Wrong")</f>
        <v>True</v>
      </c>
      <c r="H19" s="499">
        <f>C19-资产负债表!F18</f>
        <v>0</v>
      </c>
    </row>
    <row r="20" ht="16.5" customHeight="1" spans="1:8">
      <c r="A20" s="502">
        <v>14</v>
      </c>
      <c r="B20" s="351" t="s">
        <v>381</v>
      </c>
      <c r="C20" s="76">
        <f>'3-流动汇总'!C19</f>
        <v>0</v>
      </c>
      <c r="D20" s="76">
        <f>'3-流动汇总'!D19</f>
        <v>0</v>
      </c>
      <c r="E20" s="47">
        <f t="shared" si="0"/>
        <v>0</v>
      </c>
      <c r="F20" s="77" t="str">
        <f t="shared" si="1"/>
        <v/>
      </c>
      <c r="G20" s="505" t="str">
        <f>IF(ABS(C20-资产负债表!F19)&lt;0.001,"True","Wrong")</f>
        <v>True</v>
      </c>
      <c r="H20" s="499">
        <f>C20-资产负债表!F19</f>
        <v>0</v>
      </c>
    </row>
    <row r="21" s="497" customFormat="1" ht="16.5" customHeight="1" spans="1:8">
      <c r="A21" s="502">
        <v>15</v>
      </c>
      <c r="B21" s="506" t="s">
        <v>844</v>
      </c>
      <c r="C21" s="504" t="e">
        <f>'4-非流动资产汇总'!C39</f>
        <v>#REF!</v>
      </c>
      <c r="D21" s="504" t="e">
        <f>'4-非流动资产汇总'!D39</f>
        <v>#REF!</v>
      </c>
      <c r="E21" s="47" t="e">
        <f t="shared" si="0"/>
        <v>#REF!</v>
      </c>
      <c r="F21" s="77" t="e">
        <f t="shared" si="1"/>
        <v>#REF!</v>
      </c>
      <c r="G21" s="505" t="e">
        <f>IF(ABS(C21-资产负债表!F40)&lt;0.001,"True","Wrong")</f>
        <v>#REF!</v>
      </c>
      <c r="H21" s="499" t="e">
        <f>C21-资产负债表!F40</f>
        <v>#REF!</v>
      </c>
    </row>
    <row r="22" ht="16.5" customHeight="1" spans="1:8">
      <c r="A22" s="502">
        <v>16</v>
      </c>
      <c r="B22" s="350" t="s">
        <v>386</v>
      </c>
      <c r="C22" s="76">
        <f>'4-非流动资产汇总'!C7</f>
        <v>0</v>
      </c>
      <c r="D22" s="76">
        <f>'4-非流动资产汇总'!D7</f>
        <v>0</v>
      </c>
      <c r="E22" s="47">
        <f t="shared" si="0"/>
        <v>0</v>
      </c>
      <c r="F22" s="77" t="str">
        <f t="shared" si="1"/>
        <v/>
      </c>
      <c r="G22" s="505" t="str">
        <f>IF(ABS(C22-资产负债表!F22)&lt;0.001,"True","Wrong")</f>
        <v>True</v>
      </c>
      <c r="H22" s="499">
        <f>C22-资产负债表!F22</f>
        <v>0</v>
      </c>
    </row>
    <row r="23" ht="16.5" customHeight="1" spans="1:8">
      <c r="A23" s="502">
        <v>17</v>
      </c>
      <c r="B23" s="350" t="s">
        <v>387</v>
      </c>
      <c r="C23" s="76">
        <f>'4-非流动资产汇总'!C8</f>
        <v>0</v>
      </c>
      <c r="D23" s="76">
        <f>'4-非流动资产汇总'!D8</f>
        <v>0</v>
      </c>
      <c r="E23" s="47">
        <f t="shared" ref="E23:E53" si="2">D23-C23</f>
        <v>0</v>
      </c>
      <c r="F23" s="77" t="str">
        <f t="shared" ref="F23:F53" si="3">IF(C23=0,"",E23/ABS(C23)*100)</f>
        <v/>
      </c>
      <c r="G23" s="505" t="str">
        <f>IF(ABS(C23-资产负债表!F23)&lt;0.001,"True","Wrong")</f>
        <v>True</v>
      </c>
      <c r="H23" s="499">
        <f>C23-资产负债表!F23</f>
        <v>0</v>
      </c>
    </row>
    <row r="24" ht="16.5" customHeight="1" spans="1:8">
      <c r="A24" s="502">
        <v>18</v>
      </c>
      <c r="B24" s="350" t="s">
        <v>729</v>
      </c>
      <c r="C24" s="76">
        <f>'4-非流动资产汇总'!C9</f>
        <v>0</v>
      </c>
      <c r="D24" s="76">
        <f>'4-非流动资产汇总'!D9</f>
        <v>0</v>
      </c>
      <c r="E24" s="47">
        <f t="shared" si="2"/>
        <v>0</v>
      </c>
      <c r="F24" s="77" t="str">
        <f t="shared" si="3"/>
        <v/>
      </c>
      <c r="G24" s="505" t="str">
        <f>IF(ABS(C24-资产负债表!F24)&lt;0.001,"True","Wrong")</f>
        <v>True</v>
      </c>
      <c r="H24" s="499">
        <f>C24-资产负债表!F24</f>
        <v>0</v>
      </c>
    </row>
    <row r="25" ht="16.5" customHeight="1" spans="1:8">
      <c r="A25" s="502">
        <v>19</v>
      </c>
      <c r="B25" s="351" t="s">
        <v>389</v>
      </c>
      <c r="C25" s="76">
        <f>'4-非流动资产汇总'!C10</f>
        <v>0</v>
      </c>
      <c r="D25" s="76">
        <f>'4-非流动资产汇总'!D10</f>
        <v>0</v>
      </c>
      <c r="E25" s="47">
        <f t="shared" si="2"/>
        <v>0</v>
      </c>
      <c r="F25" s="77" t="str">
        <f t="shared" si="3"/>
        <v/>
      </c>
      <c r="G25" s="505" t="str">
        <f>IF(ABS(C25-资产负债表!F25)&lt;0.001,"True","Wrong")</f>
        <v>True</v>
      </c>
      <c r="H25" s="499">
        <f>C25-资产负债表!F25</f>
        <v>0</v>
      </c>
    </row>
    <row r="26" ht="16.5" customHeight="1" spans="1:8">
      <c r="A26" s="502">
        <v>20</v>
      </c>
      <c r="B26" s="350" t="s">
        <v>390</v>
      </c>
      <c r="C26" s="76">
        <f>'4-非流动资产汇总'!C11</f>
        <v>0</v>
      </c>
      <c r="D26" s="76">
        <f>'4-非流动资产汇总'!D11</f>
        <v>0</v>
      </c>
      <c r="E26" s="47">
        <f t="shared" si="2"/>
        <v>0</v>
      </c>
      <c r="F26" s="77" t="str">
        <f t="shared" si="3"/>
        <v/>
      </c>
      <c r="G26" s="505" t="str">
        <f>IF(ABS(C26-资产负债表!F26)&lt;0.001,"True","Wrong")</f>
        <v>True</v>
      </c>
      <c r="H26" s="499">
        <f>C26-资产负债表!F26</f>
        <v>0</v>
      </c>
    </row>
    <row r="27" ht="16.5" customHeight="1" spans="1:8">
      <c r="A27" s="502">
        <v>21</v>
      </c>
      <c r="B27" s="350" t="s">
        <v>391</v>
      </c>
      <c r="C27" s="76">
        <f>'4-非流动资产汇总'!C12</f>
        <v>0</v>
      </c>
      <c r="D27" s="76">
        <f>'4-非流动资产汇总'!D12</f>
        <v>0</v>
      </c>
      <c r="E27" s="47">
        <f t="shared" si="2"/>
        <v>0</v>
      </c>
      <c r="F27" s="77" t="str">
        <f t="shared" si="3"/>
        <v/>
      </c>
      <c r="G27" s="505" t="str">
        <f>IF(ABS(C27-资产负债表!F27)&lt;0.001,"True","Wrong")</f>
        <v>True</v>
      </c>
      <c r="H27" s="499">
        <f>C27-资产负债表!F27</f>
        <v>0</v>
      </c>
    </row>
    <row r="28" ht="16.5" customHeight="1" spans="1:8">
      <c r="A28" s="502">
        <v>22</v>
      </c>
      <c r="B28" s="351" t="s">
        <v>392</v>
      </c>
      <c r="C28" s="76">
        <f>'4-非流动资产汇总'!C13</f>
        <v>0</v>
      </c>
      <c r="D28" s="76">
        <f>'4-非流动资产汇总'!D13</f>
        <v>0</v>
      </c>
      <c r="E28" s="47">
        <f t="shared" si="2"/>
        <v>0</v>
      </c>
      <c r="F28" s="77" t="str">
        <f t="shared" si="3"/>
        <v/>
      </c>
      <c r="G28" s="505" t="str">
        <f>IF(ABS(C28-资产负债表!F28)&lt;0.001,"True","Wrong")</f>
        <v>True</v>
      </c>
      <c r="H28" s="499">
        <f>C28-资产负债表!F28</f>
        <v>0</v>
      </c>
    </row>
    <row r="29" ht="16.5" customHeight="1" spans="1:6">
      <c r="A29" s="502">
        <v>23</v>
      </c>
      <c r="B29" s="351" t="s">
        <v>845</v>
      </c>
      <c r="C29" s="76" t="e">
        <f>'4-非流动资产汇总'!C14</f>
        <v>#REF!</v>
      </c>
      <c r="D29" s="76" t="e">
        <f>'4-非流动资产汇总'!D14</f>
        <v>#REF!</v>
      </c>
      <c r="E29" s="47" t="e">
        <f t="shared" si="2"/>
        <v>#REF!</v>
      </c>
      <c r="F29" s="77" t="e">
        <f t="shared" si="3"/>
        <v>#REF!</v>
      </c>
    </row>
    <row r="30" ht="16.5" customHeight="1" spans="1:7">
      <c r="A30" s="502">
        <v>24</v>
      </c>
      <c r="B30" s="352" t="s">
        <v>846</v>
      </c>
      <c r="C30" s="76" t="e">
        <f>'4-非流动资产汇总'!C15</f>
        <v>#REF!</v>
      </c>
      <c r="D30" s="76" t="e">
        <f>'4-非流动资产汇总'!D15</f>
        <v>#REF!</v>
      </c>
      <c r="E30" s="47" t="e">
        <f t="shared" si="2"/>
        <v>#REF!</v>
      </c>
      <c r="F30" s="77" t="e">
        <f t="shared" si="3"/>
        <v>#REF!</v>
      </c>
      <c r="G30" s="505"/>
    </row>
    <row r="31" ht="16.5" customHeight="1" spans="1:7">
      <c r="A31" s="502">
        <v>25</v>
      </c>
      <c r="B31" s="353" t="s">
        <v>847</v>
      </c>
      <c r="C31" s="76" t="e">
        <f>'4-非流动资产汇总'!C16</f>
        <v>#REF!</v>
      </c>
      <c r="D31" s="76" t="e">
        <f>'4-非流动资产汇总'!D16</f>
        <v>#REF!</v>
      </c>
      <c r="E31" s="47" t="e">
        <f t="shared" si="2"/>
        <v>#REF!</v>
      </c>
      <c r="F31" s="77" t="e">
        <f t="shared" si="3"/>
        <v>#REF!</v>
      </c>
      <c r="G31" s="505"/>
    </row>
    <row r="32" ht="16.5" customHeight="1" spans="1:7">
      <c r="A32" s="502">
        <v>26</v>
      </c>
      <c r="B32" s="353" t="s">
        <v>848</v>
      </c>
      <c r="C32" s="76" t="e">
        <f>'4-非流动资产汇总'!C17</f>
        <v>#REF!</v>
      </c>
      <c r="D32" s="76" t="e">
        <f>'4-非流动资产汇总'!D17</f>
        <v>#REF!</v>
      </c>
      <c r="E32" s="47" t="e">
        <f t="shared" si="2"/>
        <v>#REF!</v>
      </c>
      <c r="F32" s="77" t="e">
        <f t="shared" si="3"/>
        <v>#REF!</v>
      </c>
      <c r="G32" s="505"/>
    </row>
    <row r="33" ht="16.5" customHeight="1" spans="1:7">
      <c r="A33" s="502">
        <v>27</v>
      </c>
      <c r="B33" s="354" t="s">
        <v>849</v>
      </c>
      <c r="C33" s="76" t="e">
        <f>'4-非流动资产汇总'!C18</f>
        <v>#REF!</v>
      </c>
      <c r="D33" s="76" t="e">
        <f>'4-非流动资产汇总'!D18</f>
        <v>#REF!</v>
      </c>
      <c r="E33" s="47" t="e">
        <f t="shared" si="2"/>
        <v>#REF!</v>
      </c>
      <c r="F33" s="77" t="e">
        <f t="shared" si="3"/>
        <v>#REF!</v>
      </c>
      <c r="G33" s="505"/>
    </row>
    <row r="34" ht="16.5" customHeight="1" spans="1:7">
      <c r="A34" s="502">
        <v>28</v>
      </c>
      <c r="B34" s="352" t="s">
        <v>850</v>
      </c>
      <c r="C34" s="76" t="e">
        <f>'4-非流动资产汇总'!C19</f>
        <v>#REF!</v>
      </c>
      <c r="D34" s="76" t="e">
        <f>'4-非流动资产汇总'!D19</f>
        <v>#REF!</v>
      </c>
      <c r="E34" s="47" t="e">
        <f t="shared" si="2"/>
        <v>#REF!</v>
      </c>
      <c r="F34" s="77" t="e">
        <f t="shared" si="3"/>
        <v>#REF!</v>
      </c>
      <c r="G34" s="505"/>
    </row>
    <row r="35" ht="16.5" customHeight="1" spans="1:7">
      <c r="A35" s="502">
        <v>29</v>
      </c>
      <c r="B35" s="352" t="s">
        <v>846</v>
      </c>
      <c r="C35" s="76" t="e">
        <f>'4-非流动资产汇总'!C20</f>
        <v>#REF!</v>
      </c>
      <c r="D35" s="76" t="e">
        <f>'4-非流动资产汇总'!D20</f>
        <v>#REF!</v>
      </c>
      <c r="E35" s="47" t="e">
        <f t="shared" si="2"/>
        <v>#REF!</v>
      </c>
      <c r="F35" s="77" t="e">
        <f t="shared" si="3"/>
        <v>#REF!</v>
      </c>
      <c r="G35" s="505"/>
    </row>
    <row r="36" ht="16.5" customHeight="1" spans="1:7">
      <c r="A36" s="502">
        <v>30</v>
      </c>
      <c r="B36" s="353" t="s">
        <v>847</v>
      </c>
      <c r="C36" s="76" t="e">
        <f>'4-非流动资产汇总'!C21</f>
        <v>#REF!</v>
      </c>
      <c r="D36" s="76" t="e">
        <f>'4-非流动资产汇总'!D21</f>
        <v>#REF!</v>
      </c>
      <c r="E36" s="47" t="e">
        <f t="shared" si="2"/>
        <v>#REF!</v>
      </c>
      <c r="F36" s="77" t="e">
        <f t="shared" si="3"/>
        <v>#REF!</v>
      </c>
      <c r="G36" s="505"/>
    </row>
    <row r="37" ht="16.5" customHeight="1" spans="1:7">
      <c r="A37" s="502">
        <v>31</v>
      </c>
      <c r="B37" s="353" t="s">
        <v>848</v>
      </c>
      <c r="C37" s="76" t="e">
        <f>'4-非流动资产汇总'!C22</f>
        <v>#REF!</v>
      </c>
      <c r="D37" s="76" t="e">
        <f>'4-非流动资产汇总'!D22</f>
        <v>#REF!</v>
      </c>
      <c r="E37" s="47" t="e">
        <f t="shared" si="2"/>
        <v>#REF!</v>
      </c>
      <c r="F37" s="77" t="e">
        <f t="shared" si="3"/>
        <v>#REF!</v>
      </c>
      <c r="G37" s="505"/>
    </row>
    <row r="38" ht="16.5" customHeight="1" spans="1:7">
      <c r="A38" s="502">
        <v>32</v>
      </c>
      <c r="B38" s="354" t="s">
        <v>851</v>
      </c>
      <c r="C38" s="76" t="e">
        <f>'4-非流动资产汇总'!C23</f>
        <v>#REF!</v>
      </c>
      <c r="D38" s="76">
        <f>'4-非流动资产汇总'!D23</f>
        <v>0</v>
      </c>
      <c r="E38" s="47" t="e">
        <f t="shared" si="2"/>
        <v>#REF!</v>
      </c>
      <c r="F38" s="77" t="e">
        <f t="shared" si="3"/>
        <v>#REF!</v>
      </c>
      <c r="G38" s="505"/>
    </row>
    <row r="39" ht="16.5" customHeight="1" spans="1:8">
      <c r="A39" s="502">
        <v>33</v>
      </c>
      <c r="B39" s="351" t="s">
        <v>814</v>
      </c>
      <c r="C39" s="76" t="e">
        <f>'4-非流动资产汇总'!C24</f>
        <v>#REF!</v>
      </c>
      <c r="D39" s="76" t="e">
        <f>'4-非流动资产汇总'!D24</f>
        <v>#REF!</v>
      </c>
      <c r="E39" s="47" t="e">
        <f t="shared" si="2"/>
        <v>#REF!</v>
      </c>
      <c r="F39" s="77" t="e">
        <f t="shared" si="3"/>
        <v>#REF!</v>
      </c>
      <c r="G39" s="505" t="e">
        <f>IF(ABS(C39-资产负债表!F29)&lt;0.001,"True","Wrong")</f>
        <v>#REF!</v>
      </c>
      <c r="H39" s="499" t="e">
        <f>C39-资产负债表!F29</f>
        <v>#REF!</v>
      </c>
    </row>
    <row r="40" ht="16.5" customHeight="1" spans="1:8">
      <c r="A40" s="502">
        <v>34</v>
      </c>
      <c r="B40" s="351" t="s">
        <v>407</v>
      </c>
      <c r="C40" s="76">
        <f>'4-非流动资产汇总'!C25</f>
        <v>0</v>
      </c>
      <c r="D40" s="76">
        <f>'4-非流动资产汇总'!D25</f>
        <v>0</v>
      </c>
      <c r="E40" s="47">
        <f t="shared" si="2"/>
        <v>0</v>
      </c>
      <c r="F40" s="77" t="str">
        <f t="shared" si="3"/>
        <v/>
      </c>
      <c r="G40" s="505" t="str">
        <f>IF(ABS(C40-资产负债表!F30)&lt;0.001,"True","Wrong")</f>
        <v>True</v>
      </c>
      <c r="H40" s="499">
        <f>C40-资产负债表!F30</f>
        <v>0</v>
      </c>
    </row>
    <row r="41" ht="16.5" customHeight="1" spans="1:8">
      <c r="A41" s="502">
        <v>35</v>
      </c>
      <c r="B41" s="351" t="s">
        <v>412</v>
      </c>
      <c r="C41" s="76">
        <f>'4-非流动资产汇总'!C26</f>
        <v>0</v>
      </c>
      <c r="D41" s="76">
        <f>'4-非流动资产汇总'!D26</f>
        <v>0</v>
      </c>
      <c r="E41" s="47">
        <f t="shared" si="2"/>
        <v>0</v>
      </c>
      <c r="F41" s="77" t="str">
        <f t="shared" si="3"/>
        <v/>
      </c>
      <c r="G41" s="505" t="str">
        <f>IF(ABS(C41-资产负债表!F31)&lt;0.001,"True","Wrong")</f>
        <v>True</v>
      </c>
      <c r="H41" s="499">
        <f>C41-资产负债表!F31</f>
        <v>0</v>
      </c>
    </row>
    <row r="42" ht="16.5" customHeight="1" spans="1:8">
      <c r="A42" s="502">
        <v>36</v>
      </c>
      <c r="B42" s="351" t="s">
        <v>413</v>
      </c>
      <c r="C42" s="76">
        <f>'4-非流动资产汇总'!C27</f>
        <v>0</v>
      </c>
      <c r="D42" s="76">
        <f>'4-非流动资产汇总'!D27</f>
        <v>0</v>
      </c>
      <c r="E42" s="47">
        <f t="shared" si="2"/>
        <v>0</v>
      </c>
      <c r="F42" s="77" t="str">
        <f t="shared" si="3"/>
        <v/>
      </c>
      <c r="G42" s="505" t="str">
        <f>IF(ABS(C42-资产负债表!F32)&lt;0.001,"True","Wrong")</f>
        <v>True</v>
      </c>
      <c r="H42" s="499">
        <f>C42-资产负债表!F32</f>
        <v>0</v>
      </c>
    </row>
    <row r="43" ht="16.5" customHeight="1" spans="1:8">
      <c r="A43" s="502">
        <v>37</v>
      </c>
      <c r="B43" s="350" t="s">
        <v>414</v>
      </c>
      <c r="C43" s="76">
        <f>'4-非流动资产汇总'!C28</f>
        <v>0</v>
      </c>
      <c r="D43" s="76">
        <f>'4-非流动资产汇总'!D28</f>
        <v>0</v>
      </c>
      <c r="E43" s="47">
        <f t="shared" si="2"/>
        <v>0</v>
      </c>
      <c r="F43" s="77" t="str">
        <f t="shared" si="3"/>
        <v/>
      </c>
      <c r="G43" s="505" t="str">
        <f>IF(ABS(C43-资产负债表!F33)&lt;0.001,"True","Wrong")</f>
        <v>True</v>
      </c>
      <c r="H43" s="499">
        <f>C43-资产负债表!F33</f>
        <v>0</v>
      </c>
    </row>
    <row r="44" ht="16.5" customHeight="1" spans="1:8">
      <c r="A44" s="502">
        <v>38</v>
      </c>
      <c r="B44" s="351" t="s">
        <v>415</v>
      </c>
      <c r="C44" s="76">
        <f>'4-非流动资产汇总'!C29</f>
        <v>0</v>
      </c>
      <c r="D44" s="76">
        <f>'4-非流动资产汇总'!D29</f>
        <v>0</v>
      </c>
      <c r="E44" s="47">
        <f t="shared" si="2"/>
        <v>0</v>
      </c>
      <c r="F44" s="77" t="str">
        <f t="shared" si="3"/>
        <v/>
      </c>
      <c r="G44" s="505" t="str">
        <f>IF(ABS(C44-资产负债表!F34)&lt;0.001,"True","Wrong")</f>
        <v>True</v>
      </c>
      <c r="H44" s="499">
        <f>C44-资产负债表!F34</f>
        <v>0</v>
      </c>
    </row>
    <row r="45" ht="16.5" customHeight="1" spans="1:7">
      <c r="A45" s="502">
        <v>39</v>
      </c>
      <c r="B45" s="351" t="s">
        <v>852</v>
      </c>
      <c r="C45" s="76">
        <f>'4-非流动资产汇总'!C30</f>
        <v>0</v>
      </c>
      <c r="D45" s="76">
        <f>'4-非流动资产汇总'!D30</f>
        <v>0</v>
      </c>
      <c r="E45" s="47">
        <f t="shared" si="2"/>
        <v>0</v>
      </c>
      <c r="F45" s="77" t="str">
        <f t="shared" si="3"/>
        <v/>
      </c>
      <c r="G45" s="505"/>
    </row>
    <row r="46" ht="16.5" customHeight="1" spans="1:8">
      <c r="A46" s="502">
        <v>40</v>
      </c>
      <c r="B46" s="351" t="s">
        <v>420</v>
      </c>
      <c r="C46" s="76">
        <f>'4-非流动资产汇总'!C31</f>
        <v>0</v>
      </c>
      <c r="D46" s="76">
        <f>'4-非流动资产汇总'!D31</f>
        <v>0</v>
      </c>
      <c r="E46" s="47">
        <f t="shared" si="2"/>
        <v>0</v>
      </c>
      <c r="F46" s="77" t="str">
        <f t="shared" si="3"/>
        <v/>
      </c>
      <c r="G46" s="505" t="str">
        <f>IF(ABS(C46-资产负债表!F35)&lt;0.001,"True","Wrong")</f>
        <v>True</v>
      </c>
      <c r="H46" s="499">
        <f>C46-资产负债表!F35</f>
        <v>0</v>
      </c>
    </row>
    <row r="47" ht="16.5" customHeight="1" spans="1:8">
      <c r="A47" s="502">
        <v>41</v>
      </c>
      <c r="B47" s="351" t="s">
        <v>421</v>
      </c>
      <c r="C47" s="76">
        <f>'4-非流动资产汇总'!C32</f>
        <v>0</v>
      </c>
      <c r="D47" s="76">
        <f>'4-非流动资产汇总'!D32</f>
        <v>0</v>
      </c>
      <c r="E47" s="47">
        <f t="shared" si="2"/>
        <v>0</v>
      </c>
      <c r="F47" s="77" t="str">
        <f t="shared" si="3"/>
        <v/>
      </c>
      <c r="G47" s="505" t="str">
        <f>IF(ABS(C47-资产负债表!F36)&lt;0.001,"True","Wrong")</f>
        <v>True</v>
      </c>
      <c r="H47" s="499">
        <f>C47-资产负债表!F36</f>
        <v>0</v>
      </c>
    </row>
    <row r="48" ht="16.5" customHeight="1" spans="1:8">
      <c r="A48" s="502">
        <v>42</v>
      </c>
      <c r="B48" s="351" t="s">
        <v>422</v>
      </c>
      <c r="C48" s="76">
        <f>'4-非流动资产汇总'!C33</f>
        <v>0</v>
      </c>
      <c r="D48" s="76">
        <f>'4-非流动资产汇总'!D33</f>
        <v>0</v>
      </c>
      <c r="E48" s="47">
        <f t="shared" si="2"/>
        <v>0</v>
      </c>
      <c r="F48" s="77" t="str">
        <f t="shared" si="3"/>
        <v/>
      </c>
      <c r="G48" s="505" t="str">
        <f>IF(ABS(C48-资产负债表!F37)&lt;0.001,"True","Wrong")</f>
        <v>True</v>
      </c>
      <c r="H48" s="499">
        <f>C48-资产负债表!F37</f>
        <v>0</v>
      </c>
    </row>
    <row r="49" ht="16.5" customHeight="1" spans="1:8">
      <c r="A49" s="502">
        <v>43</v>
      </c>
      <c r="B49" s="351" t="s">
        <v>423</v>
      </c>
      <c r="C49" s="76">
        <f>'4-非流动资产汇总'!C34</f>
        <v>0</v>
      </c>
      <c r="D49" s="76">
        <f>'4-非流动资产汇总'!D34</f>
        <v>0</v>
      </c>
      <c r="E49" s="47">
        <f t="shared" si="2"/>
        <v>0</v>
      </c>
      <c r="F49" s="77" t="str">
        <f t="shared" si="3"/>
        <v/>
      </c>
      <c r="G49" s="505" t="str">
        <f>IF(ABS(C49-资产负债表!F38)&lt;0.001,"True","Wrong")</f>
        <v>True</v>
      </c>
      <c r="H49" s="499">
        <f>C49-资产负债表!F38</f>
        <v>0</v>
      </c>
    </row>
    <row r="50" ht="16.5" customHeight="1" spans="1:8">
      <c r="A50" s="502">
        <v>44</v>
      </c>
      <c r="B50" s="351" t="s">
        <v>424</v>
      </c>
      <c r="C50" s="76">
        <f>'4-非流动资产汇总'!C35</f>
        <v>0</v>
      </c>
      <c r="D50" s="76">
        <f>'4-非流动资产汇总'!D35</f>
        <v>0</v>
      </c>
      <c r="E50" s="47">
        <f t="shared" si="2"/>
        <v>0</v>
      </c>
      <c r="F50" s="77" t="str">
        <f t="shared" si="3"/>
        <v/>
      </c>
      <c r="G50" s="505" t="str">
        <f>IF(ABS(C50-资产负债表!F39)&lt;0.001,"True","Wrong")</f>
        <v>True</v>
      </c>
      <c r="H50" s="499">
        <f>C50-资产负债表!F39</f>
        <v>0</v>
      </c>
    </row>
    <row r="51" s="497" customFormat="1" ht="16.5" customHeight="1" spans="1:8">
      <c r="A51" s="502">
        <v>45</v>
      </c>
      <c r="B51" s="506" t="s">
        <v>853</v>
      </c>
      <c r="C51" s="504" t="e">
        <f>C7+C21</f>
        <v>#REF!</v>
      </c>
      <c r="D51" s="504" t="e">
        <f>D7+D21</f>
        <v>#REF!</v>
      </c>
      <c r="E51" s="47" t="e">
        <f t="shared" si="2"/>
        <v>#REF!</v>
      </c>
      <c r="F51" s="77" t="e">
        <f t="shared" si="3"/>
        <v>#REF!</v>
      </c>
      <c r="G51" s="505" t="e">
        <f>IF(ABS(C51-资产负债表!F44)&lt;0.001,"True","Wrong")</f>
        <v>#REF!</v>
      </c>
      <c r="H51" s="499" t="e">
        <f>C51-资产负债表!F44</f>
        <v>#REF!</v>
      </c>
    </row>
    <row r="52" s="497" customFormat="1" ht="16.5" customHeight="1" spans="1:8">
      <c r="A52" s="502">
        <v>46</v>
      </c>
      <c r="B52" s="506" t="s">
        <v>854</v>
      </c>
      <c r="C52" s="504">
        <f>'5-流动负债汇总'!C29</f>
        <v>0</v>
      </c>
      <c r="D52" s="504">
        <f>'5-流动负债汇总'!D29</f>
        <v>0</v>
      </c>
      <c r="E52" s="47">
        <f t="shared" si="2"/>
        <v>0</v>
      </c>
      <c r="F52" s="77" t="str">
        <f t="shared" si="3"/>
        <v/>
      </c>
      <c r="G52" s="505" t="str">
        <f>IF(ABS(C52-资产负债表!L20)&lt;0.001,"True","Wrong")</f>
        <v>True</v>
      </c>
      <c r="H52" s="499">
        <f>C52-资产负债表!L20</f>
        <v>0</v>
      </c>
    </row>
    <row r="53" ht="16.5" customHeight="1" spans="1:8">
      <c r="A53" s="502">
        <v>47</v>
      </c>
      <c r="B53" s="351" t="s">
        <v>334</v>
      </c>
      <c r="C53" s="76">
        <f>'5-流动负债汇总'!C7</f>
        <v>0</v>
      </c>
      <c r="D53" s="76">
        <f>'5-流动负债汇总'!D7</f>
        <v>0</v>
      </c>
      <c r="E53" s="47">
        <f t="shared" si="2"/>
        <v>0</v>
      </c>
      <c r="F53" s="77" t="str">
        <f t="shared" si="3"/>
        <v/>
      </c>
      <c r="G53" s="505" t="str">
        <f>IF(ABS(C53-资产负债表!L7)&lt;0.001,"True","Wrong")</f>
        <v>True</v>
      </c>
      <c r="H53" s="499">
        <f>C53-资产负债表!L7</f>
        <v>0</v>
      </c>
    </row>
    <row r="54" ht="16.5" customHeight="1" spans="1:8">
      <c r="A54" s="502">
        <v>48</v>
      </c>
      <c r="B54" s="351" t="s">
        <v>336</v>
      </c>
      <c r="C54" s="76">
        <f>'5-流动负债汇总'!C8</f>
        <v>0</v>
      </c>
      <c r="D54" s="76">
        <f>'5-流动负债汇总'!D8</f>
        <v>0</v>
      </c>
      <c r="E54" s="47">
        <f t="shared" ref="E54:E66" si="4">D54-C54</f>
        <v>0</v>
      </c>
      <c r="F54" s="77" t="str">
        <f t="shared" ref="F54:F66" si="5">IF(C54=0,"",E54/ABS(C54)*100)</f>
        <v/>
      </c>
      <c r="G54" s="505" t="str">
        <f>IF(ABS(C54-资产负债表!L8)&lt;0.001,"True","Wrong")</f>
        <v>True</v>
      </c>
      <c r="H54" s="499">
        <f>C54-资产负债表!L8</f>
        <v>0</v>
      </c>
    </row>
    <row r="55" ht="16.5" customHeight="1" spans="1:8">
      <c r="A55" s="502">
        <v>49</v>
      </c>
      <c r="B55" s="351" t="s">
        <v>338</v>
      </c>
      <c r="C55" s="76">
        <f>'5-流动负债汇总'!C9</f>
        <v>0</v>
      </c>
      <c r="D55" s="76">
        <f>'5-流动负债汇总'!D9</f>
        <v>0</v>
      </c>
      <c r="E55" s="47">
        <f t="shared" si="4"/>
        <v>0</v>
      </c>
      <c r="F55" s="77" t="str">
        <f t="shared" si="5"/>
        <v/>
      </c>
      <c r="G55" s="505" t="str">
        <f>IF(ABS(C55-资产负债表!L9)&lt;0.001,"True","Wrong")</f>
        <v>True</v>
      </c>
      <c r="H55" s="499">
        <f>C55-资产负债表!L9</f>
        <v>0</v>
      </c>
    </row>
    <row r="56" ht="16.5" customHeight="1" spans="1:8">
      <c r="A56" s="502">
        <v>50</v>
      </c>
      <c r="B56" s="351" t="s">
        <v>341</v>
      </c>
      <c r="C56" s="76">
        <f>'5-流动负债汇总'!C10</f>
        <v>0</v>
      </c>
      <c r="D56" s="76">
        <f>'5-流动负债汇总'!D10</f>
        <v>0</v>
      </c>
      <c r="E56" s="47">
        <f t="shared" si="4"/>
        <v>0</v>
      </c>
      <c r="F56" s="77" t="str">
        <f t="shared" si="5"/>
        <v/>
      </c>
      <c r="G56" s="505" t="str">
        <f>IF(ABS(C56-资产负债表!L10)&lt;0.001,"True","Wrong")</f>
        <v>True</v>
      </c>
      <c r="H56" s="499">
        <f>C56-资产负债表!L10</f>
        <v>0</v>
      </c>
    </row>
    <row r="57" ht="16.5" customHeight="1" spans="1:8">
      <c r="A57" s="502">
        <v>51</v>
      </c>
      <c r="B57" s="351" t="s">
        <v>343</v>
      </c>
      <c r="C57" s="76">
        <f>'5-流动负债汇总'!C11</f>
        <v>0</v>
      </c>
      <c r="D57" s="76">
        <f>'5-流动负债汇总'!D11</f>
        <v>0</v>
      </c>
      <c r="E57" s="47">
        <f t="shared" si="4"/>
        <v>0</v>
      </c>
      <c r="F57" s="77" t="str">
        <f t="shared" si="5"/>
        <v/>
      </c>
      <c r="G57" s="505" t="str">
        <f>IF(ABS(C57-资产负债表!L11)&lt;0.001,"True","Wrong")</f>
        <v>True</v>
      </c>
      <c r="H57" s="499">
        <f>C57-资产负债表!L11</f>
        <v>0</v>
      </c>
    </row>
    <row r="58" ht="16.5" customHeight="1" spans="1:8">
      <c r="A58" s="502">
        <v>52</v>
      </c>
      <c r="B58" s="351" t="s">
        <v>345</v>
      </c>
      <c r="C58" s="76">
        <f>'5-流动负债汇总'!C12</f>
        <v>0</v>
      </c>
      <c r="D58" s="76">
        <f>'5-流动负债汇总'!D12</f>
        <v>0</v>
      </c>
      <c r="E58" s="47">
        <f t="shared" si="4"/>
        <v>0</v>
      </c>
      <c r="F58" s="77" t="str">
        <f t="shared" si="5"/>
        <v/>
      </c>
      <c r="G58" s="505" t="str">
        <f>IF(ABS(C58-资产负债表!L12)&lt;0.001,"True","Wrong")</f>
        <v>True</v>
      </c>
      <c r="H58" s="499">
        <f>C58-资产负债表!L12</f>
        <v>0</v>
      </c>
    </row>
    <row r="59" ht="16.5" customHeight="1" spans="1:8">
      <c r="A59" s="502">
        <v>53</v>
      </c>
      <c r="B59" s="351" t="s">
        <v>347</v>
      </c>
      <c r="C59" s="76">
        <f>'5-流动负债汇总'!C13</f>
        <v>0</v>
      </c>
      <c r="D59" s="76">
        <f>'5-流动负债汇总'!D13</f>
        <v>0</v>
      </c>
      <c r="E59" s="47">
        <f t="shared" si="4"/>
        <v>0</v>
      </c>
      <c r="F59" s="77" t="str">
        <f t="shared" si="5"/>
        <v/>
      </c>
      <c r="G59" s="505" t="str">
        <f>IF(ABS(C59-资产负债表!L13)&lt;0.001,"True","Wrong")</f>
        <v>True</v>
      </c>
      <c r="H59" s="499">
        <f>C59-资产负债表!L13</f>
        <v>0</v>
      </c>
    </row>
    <row r="60" ht="16.5" customHeight="1" spans="1:8">
      <c r="A60" s="502">
        <v>54</v>
      </c>
      <c r="B60" s="351" t="s">
        <v>349</v>
      </c>
      <c r="C60" s="76">
        <f>'5-流动负债汇总'!C14</f>
        <v>0</v>
      </c>
      <c r="D60" s="76">
        <f>'5-流动负债汇总'!D14</f>
        <v>0</v>
      </c>
      <c r="E60" s="47">
        <f t="shared" si="4"/>
        <v>0</v>
      </c>
      <c r="F60" s="77" t="str">
        <f t="shared" si="5"/>
        <v/>
      </c>
      <c r="G60" s="505" t="str">
        <f>IF(ABS(C60-资产负债表!L14)&lt;0.001,"True","Wrong")</f>
        <v>True</v>
      </c>
      <c r="H60" s="499">
        <f>C60-资产负债表!L14</f>
        <v>0</v>
      </c>
    </row>
    <row r="61" ht="16.5" customHeight="1" spans="1:8">
      <c r="A61" s="502">
        <v>55</v>
      </c>
      <c r="B61" s="351" t="s">
        <v>351</v>
      </c>
      <c r="C61" s="76">
        <f>'5-流动负债汇总'!C15</f>
        <v>0</v>
      </c>
      <c r="D61" s="76">
        <f>'5-流动负债汇总'!D15</f>
        <v>0</v>
      </c>
      <c r="E61" s="47">
        <f t="shared" si="4"/>
        <v>0</v>
      </c>
      <c r="F61" s="77" t="str">
        <f t="shared" si="5"/>
        <v/>
      </c>
      <c r="G61" s="505" t="str">
        <f>IF(ABS(C61-资产负债表!L15)&lt;0.001,"True","Wrong")</f>
        <v>True</v>
      </c>
      <c r="H61" s="499">
        <f>C61-资产负债表!L15</f>
        <v>0</v>
      </c>
    </row>
    <row r="62" ht="16.5" customHeight="1" spans="1:8">
      <c r="A62" s="502">
        <v>56</v>
      </c>
      <c r="B62" s="351" t="s">
        <v>353</v>
      </c>
      <c r="C62" s="76">
        <f>'5-流动负债汇总'!C16</f>
        <v>0</v>
      </c>
      <c r="D62" s="76">
        <f>'5-流动负债汇总'!D16</f>
        <v>0</v>
      </c>
      <c r="E62" s="47">
        <f t="shared" si="4"/>
        <v>0</v>
      </c>
      <c r="F62" s="77" t="str">
        <f t="shared" si="5"/>
        <v/>
      </c>
      <c r="G62" s="505" t="str">
        <f>IF(ABS(C62-资产负债表!L16)&lt;0.001,"True","Wrong")</f>
        <v>True</v>
      </c>
      <c r="H62" s="499">
        <f>C62-资产负债表!L16</f>
        <v>0</v>
      </c>
    </row>
    <row r="63" ht="16.5" customHeight="1" spans="1:8">
      <c r="A63" s="502">
        <v>57</v>
      </c>
      <c r="B63" s="351" t="s">
        <v>355</v>
      </c>
      <c r="C63" s="76">
        <f>'5-流动负债汇总'!C17</f>
        <v>0</v>
      </c>
      <c r="D63" s="76">
        <f>'5-流动负债汇总'!D17</f>
        <v>0</v>
      </c>
      <c r="E63" s="47">
        <f t="shared" si="4"/>
        <v>0</v>
      </c>
      <c r="F63" s="77" t="str">
        <f t="shared" si="5"/>
        <v/>
      </c>
      <c r="G63" s="505" t="str">
        <f>IF(ABS(C63-资产负债表!L17)&lt;0.001,"True","Wrong")</f>
        <v>True</v>
      </c>
      <c r="H63" s="499">
        <f>C63-资产负债表!L17</f>
        <v>0</v>
      </c>
    </row>
    <row r="64" ht="16.5" customHeight="1" spans="1:8">
      <c r="A64" s="502">
        <v>58</v>
      </c>
      <c r="B64" s="351" t="s">
        <v>357</v>
      </c>
      <c r="C64" s="76">
        <f>'5-流动负债汇总'!C18</f>
        <v>0</v>
      </c>
      <c r="D64" s="76">
        <f>'5-流动负债汇总'!D18</f>
        <v>0</v>
      </c>
      <c r="E64" s="47">
        <f t="shared" si="4"/>
        <v>0</v>
      </c>
      <c r="F64" s="77" t="str">
        <f t="shared" si="5"/>
        <v/>
      </c>
      <c r="G64" s="505" t="str">
        <f>IF(ABS(C64-资产负债表!L18)&lt;0.001,"True","Wrong")</f>
        <v>True</v>
      </c>
      <c r="H64" s="499">
        <f>C64-资产负债表!L18</f>
        <v>0</v>
      </c>
    </row>
    <row r="65" ht="16.5" customHeight="1" spans="1:8">
      <c r="A65" s="502">
        <v>59</v>
      </c>
      <c r="B65" s="351" t="s">
        <v>359</v>
      </c>
      <c r="C65" s="76">
        <f>'5-流动负债汇总'!C19</f>
        <v>0</v>
      </c>
      <c r="D65" s="76">
        <f>'5-流动负债汇总'!D19</f>
        <v>0</v>
      </c>
      <c r="E65" s="47">
        <f t="shared" si="4"/>
        <v>0</v>
      </c>
      <c r="F65" s="77" t="str">
        <f t="shared" si="5"/>
        <v/>
      </c>
      <c r="G65" s="505" t="str">
        <f>IF(ABS(C65-资产负债表!L19)&lt;0.001,"True","Wrong")</f>
        <v>True</v>
      </c>
      <c r="H65" s="499">
        <f>C65-资产负债表!L19</f>
        <v>0</v>
      </c>
    </row>
    <row r="66" s="497" customFormat="1" ht="16.5" customHeight="1" spans="1:8">
      <c r="A66" s="502">
        <v>60</v>
      </c>
      <c r="B66" s="506" t="s">
        <v>855</v>
      </c>
      <c r="C66" s="504">
        <f>'6-非流动负债汇总'!C27</f>
        <v>0</v>
      </c>
      <c r="D66" s="504">
        <f>'6-非流动负债汇总'!D27</f>
        <v>0</v>
      </c>
      <c r="E66" s="47">
        <f t="shared" si="4"/>
        <v>0</v>
      </c>
      <c r="F66" s="77" t="str">
        <f t="shared" si="5"/>
        <v/>
      </c>
      <c r="G66" s="505" t="str">
        <f>IF(ABS(C66-资产负债表!L30)&lt;0.001,"True","Wrong")</f>
        <v>True</v>
      </c>
      <c r="H66" s="499">
        <f>C66-资产负债表!L30</f>
        <v>0</v>
      </c>
    </row>
    <row r="67" ht="16.5" customHeight="1" spans="1:8">
      <c r="A67" s="502">
        <v>61</v>
      </c>
      <c r="B67" s="351" t="s">
        <v>365</v>
      </c>
      <c r="C67" s="76">
        <f>'6-非流动负债汇总'!C7</f>
        <v>0</v>
      </c>
      <c r="D67" s="76">
        <f>'6-非流动负债汇总'!D7</f>
        <v>0</v>
      </c>
      <c r="E67" s="47">
        <f t="shared" ref="E67:E79" si="6">D67-C67</f>
        <v>0</v>
      </c>
      <c r="F67" s="77" t="str">
        <f t="shared" ref="F67:F79" si="7">IF(C67=0,"",E67/ABS(C67)*100)</f>
        <v/>
      </c>
      <c r="G67" s="505" t="str">
        <f>IF(ABS(C67-资产负债表!L22)&lt;0.001,"True","Wrong")</f>
        <v>True</v>
      </c>
      <c r="H67" s="499">
        <f>C67-资产负债表!L22</f>
        <v>0</v>
      </c>
    </row>
    <row r="68" ht="16.5" customHeight="1" spans="1:8">
      <c r="A68" s="502">
        <v>62</v>
      </c>
      <c r="B68" s="351" t="s">
        <v>367</v>
      </c>
      <c r="C68" s="76">
        <f>'6-非流动负债汇总'!C8</f>
        <v>0</v>
      </c>
      <c r="D68" s="76">
        <f>'6-非流动负债汇总'!D8</f>
        <v>0</v>
      </c>
      <c r="E68" s="47">
        <f t="shared" si="6"/>
        <v>0</v>
      </c>
      <c r="F68" s="77" t="str">
        <f t="shared" si="7"/>
        <v/>
      </c>
      <c r="G68" s="505" t="str">
        <f>IF(ABS(C68-资产负债表!L23)&lt;0.001,"True","Wrong")</f>
        <v>True</v>
      </c>
      <c r="H68" s="499">
        <f>C68-资产负债表!L23</f>
        <v>0</v>
      </c>
    </row>
    <row r="69" ht="16.5" customHeight="1" spans="1:8">
      <c r="A69" s="502">
        <v>63</v>
      </c>
      <c r="B69" s="351" t="s">
        <v>369</v>
      </c>
      <c r="C69" s="76">
        <f>'6-非流动负债汇总'!C9</f>
        <v>0</v>
      </c>
      <c r="D69" s="76">
        <f>'6-非流动负债汇总'!D9</f>
        <v>0</v>
      </c>
      <c r="E69" s="47">
        <f t="shared" si="6"/>
        <v>0</v>
      </c>
      <c r="F69" s="77" t="str">
        <f t="shared" si="7"/>
        <v/>
      </c>
      <c r="G69" s="505" t="str">
        <f>IF(ABS(C69-资产负债表!L24)&lt;0.001,"True","Wrong")</f>
        <v>True</v>
      </c>
      <c r="H69" s="499">
        <f>C69-资产负债表!L24</f>
        <v>0</v>
      </c>
    </row>
    <row r="70" ht="16.5" customHeight="1" spans="1:8">
      <c r="A70" s="502">
        <v>64</v>
      </c>
      <c r="B70" s="351" t="s">
        <v>371</v>
      </c>
      <c r="C70" s="76">
        <f>'6-非流动负债汇总'!C10</f>
        <v>0</v>
      </c>
      <c r="D70" s="76">
        <f>'6-非流动负债汇总'!D10</f>
        <v>0</v>
      </c>
      <c r="E70" s="47">
        <f t="shared" si="6"/>
        <v>0</v>
      </c>
      <c r="F70" s="77" t="str">
        <f t="shared" si="7"/>
        <v/>
      </c>
      <c r="G70" s="505" t="str">
        <f>IF(ABS(C70-资产负债表!L25)&lt;0.001,"True","Wrong")</f>
        <v>True</v>
      </c>
      <c r="H70" s="499">
        <f>C70-资产负债表!L25</f>
        <v>0</v>
      </c>
    </row>
    <row r="71" ht="16.5" customHeight="1" spans="1:8">
      <c r="A71" s="502">
        <v>65</v>
      </c>
      <c r="B71" s="351" t="s">
        <v>374</v>
      </c>
      <c r="C71" s="76">
        <f>'6-非流动负债汇总'!C11</f>
        <v>0</v>
      </c>
      <c r="D71" s="76">
        <f>'6-非流动负债汇总'!D11</f>
        <v>0</v>
      </c>
      <c r="E71" s="47">
        <f t="shared" si="6"/>
        <v>0</v>
      </c>
      <c r="F71" s="77" t="str">
        <f t="shared" si="7"/>
        <v/>
      </c>
      <c r="G71" s="505" t="str">
        <f>IF(ABS(C71-资产负债表!L26)&lt;0.001,"True","Wrong")</f>
        <v>True</v>
      </c>
      <c r="H71" s="499">
        <f>C71-资产负债表!L26</f>
        <v>0</v>
      </c>
    </row>
    <row r="72" ht="16.5" customHeight="1" spans="1:8">
      <c r="A72" s="502">
        <v>66</v>
      </c>
      <c r="B72" s="351" t="s">
        <v>377</v>
      </c>
      <c r="C72" s="76">
        <f>'6-非流动负债汇总'!C12</f>
        <v>0</v>
      </c>
      <c r="D72" s="76">
        <f>'6-非流动负债汇总'!D12</f>
        <v>0</v>
      </c>
      <c r="E72" s="47">
        <f t="shared" si="6"/>
        <v>0</v>
      </c>
      <c r="F72" s="77" t="str">
        <f t="shared" si="7"/>
        <v/>
      </c>
      <c r="G72" s="505" t="str">
        <f>IF(ABS(C72-资产负债表!L27)&lt;0.001,"True","Wrong")</f>
        <v>True</v>
      </c>
      <c r="H72" s="499">
        <f>C72-资产负债表!L27</f>
        <v>0</v>
      </c>
    </row>
    <row r="73" ht="16.5" customHeight="1" spans="1:8">
      <c r="A73" s="502">
        <v>67</v>
      </c>
      <c r="B73" s="351" t="s">
        <v>380</v>
      </c>
      <c r="C73" s="76">
        <f>'6-非流动负债汇总'!C13</f>
        <v>0</v>
      </c>
      <c r="D73" s="76">
        <f>'6-非流动负债汇总'!D13</f>
        <v>0</v>
      </c>
      <c r="E73" s="47">
        <f t="shared" si="6"/>
        <v>0</v>
      </c>
      <c r="F73" s="77" t="str">
        <f t="shared" si="7"/>
        <v/>
      </c>
      <c r="G73" s="505" t="str">
        <f>IF(ABS(C73-资产负债表!L28)&lt;0.001,"True","Wrong")</f>
        <v>True</v>
      </c>
      <c r="H73" s="499">
        <f>C73-资产负债表!L28</f>
        <v>0</v>
      </c>
    </row>
    <row r="74" ht="16.5" customHeight="1" spans="1:8">
      <c r="A74" s="502">
        <v>68</v>
      </c>
      <c r="B74" s="351" t="s">
        <v>383</v>
      </c>
      <c r="C74" s="76">
        <f>'6-非流动负债汇总'!C14</f>
        <v>0</v>
      </c>
      <c r="D74" s="76">
        <f>'6-非流动负债汇总'!D14</f>
        <v>0</v>
      </c>
      <c r="E74" s="47">
        <f t="shared" si="6"/>
        <v>0</v>
      </c>
      <c r="F74" s="77" t="str">
        <f t="shared" si="7"/>
        <v/>
      </c>
      <c r="G74" s="505" t="str">
        <f>IF(ABS(C74-资产负债表!L29)&lt;0.001,"True","Wrong")</f>
        <v>True</v>
      </c>
      <c r="H74" s="499">
        <f>C74-资产负债表!L29</f>
        <v>0</v>
      </c>
    </row>
    <row r="75" s="497" customFormat="1" ht="16.5" customHeight="1" spans="1:8">
      <c r="A75" s="502">
        <v>69</v>
      </c>
      <c r="B75" s="506" t="s">
        <v>856</v>
      </c>
      <c r="C75" s="504">
        <f>C52+C66</f>
        <v>0</v>
      </c>
      <c r="D75" s="504">
        <f>D52+D66</f>
        <v>0</v>
      </c>
      <c r="E75" s="47">
        <f t="shared" si="6"/>
        <v>0</v>
      </c>
      <c r="F75" s="77" t="str">
        <f t="shared" si="7"/>
        <v/>
      </c>
      <c r="G75" s="505" t="str">
        <f>IF(ABS(C75-资产负债表!L31)&lt;0.001,"True","Wrong")</f>
        <v>True</v>
      </c>
      <c r="H75" s="499">
        <f>C75-资产负债表!L31</f>
        <v>0</v>
      </c>
    </row>
    <row r="76" s="497" customFormat="1" ht="16.5" customHeight="1" spans="1:8">
      <c r="A76" s="502">
        <v>70</v>
      </c>
      <c r="B76" s="506" t="s">
        <v>857</v>
      </c>
      <c r="C76" s="504" t="e">
        <f>C51-C75</f>
        <v>#REF!</v>
      </c>
      <c r="D76" s="504" t="e">
        <f>D51-D75</f>
        <v>#REF!</v>
      </c>
      <c r="E76" s="47" t="e">
        <f t="shared" si="6"/>
        <v>#REF!</v>
      </c>
      <c r="F76" s="77" t="e">
        <f t="shared" si="7"/>
        <v>#REF!</v>
      </c>
      <c r="G76" s="505" t="e">
        <f>IF(ABS(C76-资产负债表!L43)&lt;0.001,"True","Wrong")</f>
        <v>#REF!</v>
      </c>
      <c r="H76" s="499" t="e">
        <f>C76-资产负债表!L43</f>
        <v>#REF!</v>
      </c>
    </row>
    <row r="77" s="497" customFormat="1" ht="16.5" customHeight="1" outlineLevel="1" spans="1:8">
      <c r="A77" s="502">
        <v>71</v>
      </c>
      <c r="B77" s="507" t="s">
        <v>858</v>
      </c>
      <c r="C77" s="504" t="e">
        <f>C76-SUMIF('4-4长期股权投资'!P8:P24,"Y",'4-4长期股权投资'!I8:I24)</f>
        <v>#REF!</v>
      </c>
      <c r="D77" s="504" t="e">
        <f>D76-SUMIF('4-4长期股权投资'!P8:P24,"Y",'4-4长期股权投资'!K8:K24)</f>
        <v>#REF!</v>
      </c>
      <c r="E77" s="47" t="e">
        <f t="shared" si="6"/>
        <v>#REF!</v>
      </c>
      <c r="F77" s="77" t="e">
        <f t="shared" si="7"/>
        <v>#REF!</v>
      </c>
      <c r="G77" s="508" t="s">
        <v>837</v>
      </c>
      <c r="H77" s="509"/>
    </row>
    <row r="78" s="497" customFormat="1" ht="16.5" customHeight="1" outlineLevel="1" spans="1:8">
      <c r="A78" s="502">
        <v>72</v>
      </c>
      <c r="B78" s="507" t="s">
        <v>859</v>
      </c>
      <c r="C78" s="504"/>
      <c r="D78" s="504"/>
      <c r="E78" s="47">
        <f t="shared" si="6"/>
        <v>0</v>
      </c>
      <c r="F78" s="77" t="str">
        <f t="shared" si="7"/>
        <v/>
      </c>
      <c r="H78" s="509"/>
    </row>
    <row r="79" s="497" customFormat="1" ht="16.5" customHeight="1" outlineLevel="1" spans="1:8">
      <c r="A79" s="502">
        <v>73</v>
      </c>
      <c r="B79" s="507" t="s">
        <v>860</v>
      </c>
      <c r="C79" s="504"/>
      <c r="D79" s="504"/>
      <c r="E79" s="47">
        <f t="shared" si="6"/>
        <v>0</v>
      </c>
      <c r="F79" s="77" t="str">
        <f t="shared" si="7"/>
        <v/>
      </c>
      <c r="G79" s="505"/>
      <c r="H79" s="509"/>
    </row>
    <row r="80" s="498" customFormat="1" ht="12.75" customHeight="1" spans="1:8">
      <c r="A80" s="510"/>
      <c r="B80" s="511"/>
      <c r="C80" s="43"/>
      <c r="D80" s="43"/>
      <c r="E80" s="90"/>
      <c r="F80" s="90" t="s">
        <v>836</v>
      </c>
      <c r="G80" s="356" t="s">
        <v>159</v>
      </c>
      <c r="H80" s="512"/>
    </row>
  </sheetData>
  <mergeCells count="2">
    <mergeCell ref="A2:F2"/>
    <mergeCell ref="A3:F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G25"/>
  <sheetViews>
    <sheetView showGridLines="0" zoomScale="96" zoomScaleNormal="96" workbookViewId="0">
      <selection activeCell="O21" sqref="O21:P21"/>
    </sheetView>
  </sheetViews>
  <sheetFormatPr defaultColWidth="9" defaultRowHeight="15.75" customHeight="1" outlineLevelCol="6"/>
  <cols>
    <col min="1" max="1" width="12.1666666666667" style="40" customWidth="1"/>
    <col min="2" max="2" width="24.1666666666667" style="40" customWidth="1"/>
    <col min="3" max="6" width="18.6666666666667" style="40" customWidth="1"/>
    <col min="7" max="8" width="9" style="40" customWidth="1"/>
    <col min="9" max="16384" width="9" style="40"/>
  </cols>
  <sheetData>
    <row r="1" customHeight="1" spans="1:1">
      <c r="A1" s="491" t="s">
        <v>0</v>
      </c>
    </row>
    <row r="2" s="38" customFormat="1" ht="30" customHeight="1" spans="1:1">
      <c r="A2" s="42" t="s">
        <v>861</v>
      </c>
    </row>
    <row r="3" customHeight="1" spans="1:1">
      <c r="A3" s="39" t="str">
        <f>"评估基准日："&amp;TEXT(基本信息输入表!M7,"yyyy年mm月dd日")</f>
        <v>评估基准日：2024年04月30日</v>
      </c>
    </row>
    <row r="4" ht="14.25" customHeight="1" spans="4:6">
      <c r="D4" s="39"/>
      <c r="E4" s="39"/>
      <c r="F4" s="43" t="s">
        <v>862</v>
      </c>
    </row>
    <row r="5" customHeight="1" spans="1:6">
      <c r="A5" s="492" t="str">
        <f>基本信息输入表!K6&amp;"："&amp;基本信息输入表!M6</f>
        <v>产权持有单位：昆明中石油昆仑车用天然气有限公司</v>
      </c>
      <c r="F5" s="493" t="s">
        <v>840</v>
      </c>
    </row>
    <row r="6" s="39" customFormat="1" customHeight="1" spans="1:6">
      <c r="A6" s="494" t="s">
        <v>863</v>
      </c>
      <c r="B6" s="494" t="s">
        <v>5</v>
      </c>
      <c r="C6" s="495" t="s">
        <v>6</v>
      </c>
      <c r="D6" s="494" t="s">
        <v>7</v>
      </c>
      <c r="E6" s="494" t="s">
        <v>833</v>
      </c>
      <c r="F6" s="494" t="s">
        <v>683</v>
      </c>
    </row>
    <row r="7" customHeight="1" spans="1:6">
      <c r="A7" s="74" t="s">
        <v>864</v>
      </c>
      <c r="B7" s="149" t="s">
        <v>331</v>
      </c>
      <c r="C7" s="76">
        <f>'表3-1货币汇总表'!C27</f>
        <v>0</v>
      </c>
      <c r="D7" s="76">
        <f>'表3-1货币汇总表'!D27</f>
        <v>0</v>
      </c>
      <c r="E7" s="47">
        <f t="shared" ref="E7:E19" si="0">D7-C7</f>
        <v>0</v>
      </c>
      <c r="F7" s="77" t="str">
        <f t="shared" ref="F7:F19" si="1">IF(C7=0,"",E7/C7*100)</f>
        <v/>
      </c>
    </row>
    <row r="8" customHeight="1" spans="1:6">
      <c r="A8" s="74" t="s">
        <v>865</v>
      </c>
      <c r="B8" s="149" t="s">
        <v>339</v>
      </c>
      <c r="C8" s="76">
        <f>'3-2交易性金融资产汇总'!C27</f>
        <v>0</v>
      </c>
      <c r="D8" s="76">
        <f>'3-2交易性金融资产汇总'!D27</f>
        <v>0</v>
      </c>
      <c r="E8" s="47">
        <f t="shared" si="0"/>
        <v>0</v>
      </c>
      <c r="F8" s="77" t="str">
        <f t="shared" si="1"/>
        <v/>
      </c>
    </row>
    <row r="9" customHeight="1" spans="1:6">
      <c r="A9" s="74" t="s">
        <v>866</v>
      </c>
      <c r="B9" s="496" t="s">
        <v>348</v>
      </c>
      <c r="C9" s="76">
        <f>'3-3衍生金融资产'!I27</f>
        <v>0</v>
      </c>
      <c r="D9" s="76">
        <f>'3-3衍生金融资产'!J27</f>
        <v>0</v>
      </c>
      <c r="E9" s="47">
        <f t="shared" si="0"/>
        <v>0</v>
      </c>
      <c r="F9" s="77" t="str">
        <f t="shared" si="1"/>
        <v/>
      </c>
    </row>
    <row r="10" customHeight="1" spans="1:6">
      <c r="A10" s="74" t="s">
        <v>867</v>
      </c>
      <c r="B10" s="149" t="s">
        <v>350</v>
      </c>
      <c r="C10" s="47">
        <f>'3-4应收票据'!F28</f>
        <v>0</v>
      </c>
      <c r="D10" s="47">
        <f>'3-4应收票据'!H28</f>
        <v>0</v>
      </c>
      <c r="E10" s="47">
        <f t="shared" si="0"/>
        <v>0</v>
      </c>
      <c r="F10" s="77" t="str">
        <f t="shared" si="1"/>
        <v/>
      </c>
    </row>
    <row r="11" customHeight="1" spans="1:6">
      <c r="A11" s="74" t="s">
        <v>868</v>
      </c>
      <c r="B11" s="496" t="s">
        <v>352</v>
      </c>
      <c r="C11" s="47">
        <f>'3-5应收账款'!H28</f>
        <v>0</v>
      </c>
      <c r="D11" s="47">
        <f>'3-5应收账款'!J28</f>
        <v>0</v>
      </c>
      <c r="E11" s="47">
        <f t="shared" si="0"/>
        <v>0</v>
      </c>
      <c r="F11" s="77" t="str">
        <f t="shared" si="1"/>
        <v/>
      </c>
    </row>
    <row r="12" customHeight="1" spans="1:6">
      <c r="A12" s="74" t="s">
        <v>869</v>
      </c>
      <c r="B12" s="496" t="s">
        <v>710</v>
      </c>
      <c r="C12" s="47">
        <f>'3-6应收账款融资'!I27</f>
        <v>0</v>
      </c>
      <c r="D12" s="47">
        <f>'3-6应收账款融资'!K27</f>
        <v>0</v>
      </c>
      <c r="E12" s="47">
        <f t="shared" si="0"/>
        <v>0</v>
      </c>
      <c r="F12" s="77" t="str">
        <f t="shared" si="1"/>
        <v/>
      </c>
    </row>
    <row r="13" customHeight="1" spans="1:6">
      <c r="A13" s="74" t="s">
        <v>870</v>
      </c>
      <c r="B13" s="149" t="s">
        <v>356</v>
      </c>
      <c r="C13" s="47">
        <f>'3-7预付款项'!I29</f>
        <v>0</v>
      </c>
      <c r="D13" s="47">
        <f>'3-7预付款项'!K29</f>
        <v>0</v>
      </c>
      <c r="E13" s="47">
        <f t="shared" si="0"/>
        <v>0</v>
      </c>
      <c r="F13" s="77" t="str">
        <f t="shared" si="1"/>
        <v/>
      </c>
    </row>
    <row r="14" customHeight="1" spans="1:6">
      <c r="A14" s="74" t="s">
        <v>871</v>
      </c>
      <c r="B14" s="496" t="s">
        <v>358</v>
      </c>
      <c r="C14" s="47">
        <f>'3-8其他应收款'!H28</f>
        <v>0</v>
      </c>
      <c r="D14" s="47">
        <f>'3-8其他应收款'!J28</f>
        <v>0</v>
      </c>
      <c r="E14" s="47">
        <f t="shared" si="0"/>
        <v>0</v>
      </c>
      <c r="F14" s="77" t="str">
        <f t="shared" si="1"/>
        <v/>
      </c>
    </row>
    <row r="15" customHeight="1" spans="1:6">
      <c r="A15" s="74" t="s">
        <v>872</v>
      </c>
      <c r="B15" s="496" t="s">
        <v>711</v>
      </c>
      <c r="C15" s="76">
        <f>'3-9存货汇总'!C27</f>
        <v>0</v>
      </c>
      <c r="D15" s="76">
        <f>'3-9存货汇总'!E27</f>
        <v>0</v>
      </c>
      <c r="E15" s="47">
        <f t="shared" si="0"/>
        <v>0</v>
      </c>
      <c r="F15" s="77" t="str">
        <f t="shared" si="1"/>
        <v/>
      </c>
    </row>
    <row r="16" customHeight="1" spans="1:6">
      <c r="A16" s="74" t="s">
        <v>873</v>
      </c>
      <c r="B16" s="496" t="s">
        <v>372</v>
      </c>
      <c r="C16" s="76">
        <f>'3-10合同资产'!I27</f>
        <v>0</v>
      </c>
      <c r="D16" s="76">
        <f>'3-10合同资产'!K27</f>
        <v>0</v>
      </c>
      <c r="E16" s="47">
        <f t="shared" si="0"/>
        <v>0</v>
      </c>
      <c r="F16" s="77" t="str">
        <f t="shared" si="1"/>
        <v/>
      </c>
    </row>
    <row r="17" customHeight="1" spans="1:6">
      <c r="A17" s="74" t="s">
        <v>874</v>
      </c>
      <c r="B17" s="496" t="s">
        <v>375</v>
      </c>
      <c r="C17" s="76">
        <f>'3-11持有待售资产'!F27</f>
        <v>0</v>
      </c>
      <c r="D17" s="76">
        <f>'3-11持有待售资产'!K27</f>
        <v>0</v>
      </c>
      <c r="E17" s="47">
        <f t="shared" si="0"/>
        <v>0</v>
      </c>
      <c r="F17" s="77" t="str">
        <f t="shared" si="1"/>
        <v/>
      </c>
    </row>
    <row r="18" customHeight="1" spans="1:6">
      <c r="A18" s="74" t="s">
        <v>875</v>
      </c>
      <c r="B18" s="149" t="s">
        <v>712</v>
      </c>
      <c r="C18" s="76">
        <f>'3-12一年到期非流动资产'!E27</f>
        <v>0</v>
      </c>
      <c r="D18" s="76">
        <f>'3-12一年到期非流动资产'!F27</f>
        <v>0</v>
      </c>
      <c r="E18" s="47">
        <f t="shared" si="0"/>
        <v>0</v>
      </c>
      <c r="F18" s="77" t="str">
        <f t="shared" si="1"/>
        <v/>
      </c>
    </row>
    <row r="19" customHeight="1" spans="1:6">
      <c r="A19" s="74" t="s">
        <v>876</v>
      </c>
      <c r="B19" s="149" t="s">
        <v>381</v>
      </c>
      <c r="C19" s="76">
        <f>'3-13其他流动资产'!F28</f>
        <v>0</v>
      </c>
      <c r="D19" s="76">
        <f>'3-13其他流动资产'!G28</f>
        <v>0</v>
      </c>
      <c r="E19" s="47">
        <f t="shared" si="0"/>
        <v>0</v>
      </c>
      <c r="F19" s="77" t="str">
        <f t="shared" si="1"/>
        <v/>
      </c>
    </row>
    <row r="20" customHeight="1" spans="1:6">
      <c r="A20" s="74"/>
      <c r="B20" s="149"/>
      <c r="C20" s="76"/>
      <c r="D20" s="47"/>
      <c r="E20" s="47"/>
      <c r="F20" s="47"/>
    </row>
    <row r="21" customHeight="1" spans="1:6">
      <c r="A21" s="74"/>
      <c r="B21" s="149"/>
      <c r="C21" s="76"/>
      <c r="D21" s="47"/>
      <c r="E21" s="47"/>
      <c r="F21" s="47"/>
    </row>
    <row r="22" customHeight="1" spans="1:6">
      <c r="A22" s="46"/>
      <c r="B22" s="494"/>
      <c r="C22" s="76"/>
      <c r="D22" s="47"/>
      <c r="E22" s="47"/>
      <c r="F22" s="47"/>
    </row>
    <row r="23" customHeight="1" spans="1:6">
      <c r="A23" s="494" t="s">
        <v>713</v>
      </c>
      <c r="B23" s="50"/>
      <c r="C23" s="76">
        <f>SUM(C7:C22)</f>
        <v>0</v>
      </c>
      <c r="D23" s="76">
        <f>SUM(D7:D22)</f>
        <v>0</v>
      </c>
      <c r="E23" s="47">
        <f>D23-C23</f>
        <v>0</v>
      </c>
      <c r="F23" s="77" t="str">
        <f>IF(C23=0,"",E23/C23*100)</f>
        <v/>
      </c>
    </row>
    <row r="24" customHeight="1" spans="5:7">
      <c r="E24" s="40" t="str">
        <f>"评估人员："&amp;基本信息输入表!$Q$12</f>
        <v>评估人员：资谷才、王晓</v>
      </c>
      <c r="G24" s="48" t="s">
        <v>837</v>
      </c>
    </row>
    <row r="25" customHeight="1" spans="7:7">
      <c r="G25" s="48"/>
    </row>
  </sheetData>
  <mergeCells count="4">
    <mergeCell ref="A2:F2"/>
    <mergeCell ref="A3:F3"/>
    <mergeCell ref="A5:C5"/>
    <mergeCell ref="A23:B23"/>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H29"/>
  <sheetViews>
    <sheetView showGridLines="0" zoomScale="96" zoomScaleNormal="96" topLeftCell="A9" workbookViewId="0">
      <selection activeCell="O21" sqref="O21:P21"/>
    </sheetView>
  </sheetViews>
  <sheetFormatPr defaultColWidth="9" defaultRowHeight="12.75" outlineLevelCol="7"/>
  <cols>
    <col min="1" max="1" width="6.66666666666667" style="40" customWidth="1"/>
    <col min="2" max="2" width="30.1666666666667" style="40" customWidth="1"/>
    <col min="3" max="7" width="15.6666666666667" style="40" customWidth="1"/>
    <col min="8" max="9" width="9" style="40" customWidth="1"/>
    <col min="10" max="16384" width="9" style="40"/>
  </cols>
  <sheetData>
    <row r="1" spans="1:1">
      <c r="A1" s="41" t="s">
        <v>0</v>
      </c>
    </row>
    <row r="2" s="38" customFormat="1" ht="30" customHeight="1" spans="1:1">
      <c r="A2" s="42" t="s">
        <v>877</v>
      </c>
    </row>
    <row r="3" ht="15.75" customHeight="1" spans="1:1">
      <c r="A3" s="39" t="str">
        <f>"评估基准日："&amp;TEXT(基本信息输入表!M7,"yyyy年mm月dd日")</f>
        <v>评估基准日：2024年04月30日</v>
      </c>
    </row>
    <row r="4" ht="14.25" customHeight="1" spans="1:6">
      <c r="A4" s="39"/>
      <c r="B4" s="39"/>
      <c r="C4" s="39"/>
      <c r="D4" s="39"/>
      <c r="E4" s="39"/>
      <c r="F4" s="43" t="s">
        <v>878</v>
      </c>
    </row>
    <row r="5" ht="15.75" customHeight="1" spans="1:7">
      <c r="A5" s="40" t="str">
        <f>基本信息输入表!K6&amp;"："&amp;基本信息输入表!M6</f>
        <v>产权持有单位：昆明中石油昆仑车用天然气有限公司</v>
      </c>
      <c r="F5" s="490" t="s">
        <v>840</v>
      </c>
      <c r="G5" s="73"/>
    </row>
    <row r="6" s="39" customFormat="1" ht="15.75" customHeight="1" spans="1:7">
      <c r="A6" s="45" t="s">
        <v>863</v>
      </c>
      <c r="B6" s="45" t="s">
        <v>5</v>
      </c>
      <c r="C6" s="45" t="s">
        <v>6</v>
      </c>
      <c r="D6" s="45" t="s">
        <v>7</v>
      </c>
      <c r="E6" s="74" t="s">
        <v>833</v>
      </c>
      <c r="F6" s="45" t="s">
        <v>683</v>
      </c>
      <c r="G6" s="45" t="s">
        <v>176</v>
      </c>
    </row>
    <row r="7" ht="15.75" customHeight="1" spans="1:7">
      <c r="A7" s="45" t="s">
        <v>879</v>
      </c>
      <c r="B7" s="75" t="s">
        <v>332</v>
      </c>
      <c r="C7" s="76">
        <f>'3-1-1现金'!F22</f>
        <v>0</v>
      </c>
      <c r="D7" s="76">
        <f>'3-1-1现金'!G22</f>
        <v>0</v>
      </c>
      <c r="E7" s="47">
        <f>D7-C7</f>
        <v>0</v>
      </c>
      <c r="F7" s="77" t="str">
        <f>IF(C7=0,"",E7/C7*100)</f>
        <v/>
      </c>
      <c r="G7" s="46"/>
    </row>
    <row r="8" ht="15.75" customHeight="1" spans="1:7">
      <c r="A8" s="45" t="s">
        <v>880</v>
      </c>
      <c r="B8" s="92" t="s">
        <v>335</v>
      </c>
      <c r="C8" s="76">
        <f>'3-1-2银行存款'!G27</f>
        <v>0</v>
      </c>
      <c r="D8" s="76">
        <f>'3-1-2银行存款'!H27</f>
        <v>0</v>
      </c>
      <c r="E8" s="47">
        <f>D8-C8</f>
        <v>0</v>
      </c>
      <c r="F8" s="77" t="str">
        <f>IF(C8=0,"",E8/C8*100)</f>
        <v/>
      </c>
      <c r="G8" s="46"/>
    </row>
    <row r="9" ht="15.75" customHeight="1" spans="1:7">
      <c r="A9" s="45" t="s">
        <v>881</v>
      </c>
      <c r="B9" s="92" t="s">
        <v>337</v>
      </c>
      <c r="C9" s="76">
        <f>'3-1-3其他货币资金'!G27</f>
        <v>0</v>
      </c>
      <c r="D9" s="76">
        <f>'3-1-3其他货币资金'!H27</f>
        <v>0</v>
      </c>
      <c r="E9" s="47">
        <f>D9-C9</f>
        <v>0</v>
      </c>
      <c r="F9" s="77" t="str">
        <f>IF(C9=0,"",E9/C9*100)</f>
        <v/>
      </c>
      <c r="G9" s="46"/>
    </row>
    <row r="10" ht="15.75" customHeight="1" spans="1:7">
      <c r="A10" s="45"/>
      <c r="B10" s="75"/>
      <c r="C10" s="76"/>
      <c r="D10" s="47"/>
      <c r="E10" s="47"/>
      <c r="F10" s="77"/>
      <c r="G10" s="46"/>
    </row>
    <row r="11" ht="15.75" customHeight="1" spans="1:7">
      <c r="A11" s="45"/>
      <c r="B11" s="75"/>
      <c r="C11" s="76"/>
      <c r="D11" s="47"/>
      <c r="E11" s="47"/>
      <c r="F11" s="77"/>
      <c r="G11" s="46"/>
    </row>
    <row r="12" ht="15.75" customHeight="1" spans="1:7">
      <c r="A12" s="45"/>
      <c r="B12" s="75"/>
      <c r="C12" s="76"/>
      <c r="D12" s="47"/>
      <c r="E12" s="47"/>
      <c r="F12" s="77"/>
      <c r="G12" s="46"/>
    </row>
    <row r="13" ht="15.75" customHeight="1" spans="1:7">
      <c r="A13" s="45"/>
      <c r="B13" s="75"/>
      <c r="C13" s="76"/>
      <c r="D13" s="47"/>
      <c r="E13" s="47"/>
      <c r="F13" s="77"/>
      <c r="G13" s="46"/>
    </row>
    <row r="14" ht="15.75" customHeight="1" spans="1:7">
      <c r="A14" s="45"/>
      <c r="B14" s="75"/>
      <c r="C14" s="76"/>
      <c r="D14" s="47"/>
      <c r="E14" s="47"/>
      <c r="F14" s="77"/>
      <c r="G14" s="46"/>
    </row>
    <row r="15" ht="15.75" customHeight="1" spans="1:7">
      <c r="A15" s="45"/>
      <c r="B15" s="75"/>
      <c r="C15" s="76"/>
      <c r="D15" s="47"/>
      <c r="E15" s="47"/>
      <c r="F15" s="77"/>
      <c r="G15" s="46"/>
    </row>
    <row r="16" ht="15.75" customHeight="1" spans="1:7">
      <c r="A16" s="45"/>
      <c r="B16" s="75"/>
      <c r="C16" s="76"/>
      <c r="D16" s="47"/>
      <c r="E16" s="47"/>
      <c r="F16" s="77"/>
      <c r="G16" s="46"/>
    </row>
    <row r="17" ht="15.75" customHeight="1" spans="1:7">
      <c r="A17" s="45"/>
      <c r="B17" s="75"/>
      <c r="C17" s="76"/>
      <c r="D17" s="47"/>
      <c r="E17" s="47"/>
      <c r="F17" s="77"/>
      <c r="G17" s="46"/>
    </row>
    <row r="18" ht="15.75" customHeight="1" spans="1:7">
      <c r="A18" s="45"/>
      <c r="B18" s="75"/>
      <c r="C18" s="76"/>
      <c r="D18" s="47"/>
      <c r="E18" s="47"/>
      <c r="F18" s="77"/>
      <c r="G18" s="46"/>
    </row>
    <row r="19" ht="15.75" customHeight="1" spans="1:7">
      <c r="A19" s="45"/>
      <c r="B19" s="75"/>
      <c r="C19" s="76"/>
      <c r="D19" s="47"/>
      <c r="E19" s="47"/>
      <c r="F19" s="77"/>
      <c r="G19" s="46"/>
    </row>
    <row r="20" ht="15.75" customHeight="1" spans="1:7">
      <c r="A20" s="45"/>
      <c r="B20" s="75"/>
      <c r="C20" s="76"/>
      <c r="D20" s="47"/>
      <c r="E20" s="47"/>
      <c r="F20" s="77"/>
      <c r="G20" s="46"/>
    </row>
    <row r="21" ht="15.75" customHeight="1" spans="1:7">
      <c r="A21" s="45"/>
      <c r="B21" s="75"/>
      <c r="C21" s="76"/>
      <c r="D21" s="47"/>
      <c r="E21" s="47"/>
      <c r="F21" s="77"/>
      <c r="G21" s="46"/>
    </row>
    <row r="22" ht="15.75" customHeight="1" spans="1:7">
      <c r="A22" s="45"/>
      <c r="B22" s="75"/>
      <c r="C22" s="76"/>
      <c r="D22" s="47"/>
      <c r="E22" s="47"/>
      <c r="F22" s="77"/>
      <c r="G22" s="46"/>
    </row>
    <row r="23" ht="15.75" customHeight="1" spans="1:7">
      <c r="A23" s="45"/>
      <c r="B23" s="75"/>
      <c r="C23" s="76"/>
      <c r="D23" s="47"/>
      <c r="E23" s="47"/>
      <c r="F23" s="77"/>
      <c r="G23" s="46"/>
    </row>
    <row r="24" ht="15.75" customHeight="1" spans="1:7">
      <c r="A24" s="45"/>
      <c r="B24" s="75"/>
      <c r="C24" s="76"/>
      <c r="D24" s="47"/>
      <c r="E24" s="47"/>
      <c r="F24" s="77"/>
      <c r="G24" s="46"/>
    </row>
    <row r="25" ht="15.75" customHeight="1" spans="1:7">
      <c r="A25" s="45"/>
      <c r="B25" s="75"/>
      <c r="C25" s="76"/>
      <c r="D25" s="47"/>
      <c r="E25" s="47"/>
      <c r="F25" s="77"/>
      <c r="G25" s="46"/>
    </row>
    <row r="26" ht="15.75" customHeight="1" spans="1:7">
      <c r="A26" s="45"/>
      <c r="B26" s="75"/>
      <c r="C26" s="76"/>
      <c r="D26" s="47"/>
      <c r="E26" s="47"/>
      <c r="F26" s="77"/>
      <c r="G26" s="46"/>
    </row>
    <row r="27" ht="15.75" customHeight="1" spans="1:7">
      <c r="A27" s="45" t="s">
        <v>882</v>
      </c>
      <c r="B27" s="50"/>
      <c r="C27" s="76">
        <f>SUM(C7:C26)</f>
        <v>0</v>
      </c>
      <c r="D27" s="76">
        <f>SUM(D7:D26)</f>
        <v>0</v>
      </c>
      <c r="E27" s="47">
        <f>D27-C27</f>
        <v>0</v>
      </c>
      <c r="F27" s="77" t="str">
        <f>IF(C27=0,"",E27/C27*100)</f>
        <v/>
      </c>
      <c r="G27" s="46"/>
    </row>
    <row r="28" ht="15.75" customHeight="1" spans="5:8">
      <c r="E28" s="40" t="str">
        <f>"评估人员："&amp;基本信息输入表!$Q$13</f>
        <v>评估人员：资谷才、王晓</v>
      </c>
      <c r="H28" s="356" t="s">
        <v>159</v>
      </c>
    </row>
    <row r="29" ht="15.75" customHeight="1" spans="8:8">
      <c r="H29" s="48" t="s">
        <v>837</v>
      </c>
    </row>
  </sheetData>
  <mergeCells count="5">
    <mergeCell ref="A2:G2"/>
    <mergeCell ref="A3:G3"/>
    <mergeCell ref="F4:G4"/>
    <mergeCell ref="F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28"/>
  <sheetViews>
    <sheetView showGridLines="0" zoomScale="96" zoomScaleNormal="96" workbookViewId="0">
      <selection activeCell="G11" sqref="G11"/>
    </sheetView>
  </sheetViews>
  <sheetFormatPr defaultColWidth="9" defaultRowHeight="15.75" customHeight="1"/>
  <cols>
    <col min="1" max="1" width="8.16666666666667" style="9" customWidth="1"/>
    <col min="2" max="2" width="13.6666666666667" style="9" customWidth="1"/>
    <col min="3" max="3" width="19.4166666666667" style="9" customWidth="1"/>
    <col min="4" max="4" width="11.1666666666667" style="9" customWidth="1"/>
    <col min="5" max="5" width="13.1666666666667" style="9" customWidth="1"/>
    <col min="6" max="6" width="21.1666666666667" style="9" customWidth="1"/>
    <col min="7" max="7" width="17.1666666666667" style="9" customWidth="1"/>
    <col min="8" max="9" width="16.1666666666667" style="9" customWidth="1"/>
    <col min="10" max="10" width="8.5" style="8" customWidth="1"/>
    <col min="11" max="12" width="9" style="9" customWidth="1"/>
    <col min="13" max="16384" width="9" style="9"/>
  </cols>
  <sheetData>
    <row r="1" customHeight="1" spans="1:1">
      <c r="A1" s="10" t="s">
        <v>0</v>
      </c>
    </row>
    <row r="2" s="7" customFormat="1" ht="30" customHeight="1" spans="1:10">
      <c r="A2" s="11" t="s">
        <v>883</v>
      </c>
      <c r="J2" s="12"/>
    </row>
    <row r="3" customHeight="1" spans="1:1">
      <c r="A3" s="8" t="str">
        <f>"评估基准日："&amp;TEXT(基本信息输入表!M7,"yyyy年mm月dd日")</f>
        <v>评估基准日：2024年04月30日</v>
      </c>
    </row>
    <row r="4" ht="14.25" customHeight="1" spans="1:9">
      <c r="A4" s="8"/>
      <c r="B4" s="8"/>
      <c r="C4" s="8"/>
      <c r="D4" s="8"/>
      <c r="E4" s="8"/>
      <c r="F4" s="8"/>
      <c r="G4" s="8"/>
      <c r="H4" s="13" t="s">
        <v>884</v>
      </c>
      <c r="I4" s="13"/>
    </row>
    <row r="5" customHeight="1" spans="1:8">
      <c r="A5" s="9" t="str">
        <f>基本信息输入表!K6&amp;"："&amp;基本信息输入表!M6</f>
        <v>产权持有单位：昆明中石油昆仑车用天然气有限公司</v>
      </c>
      <c r="H5" s="13" t="s">
        <v>885</v>
      </c>
    </row>
    <row r="6" s="8" customFormat="1" customHeight="1" spans="1:10">
      <c r="A6" s="17" t="s">
        <v>4</v>
      </c>
      <c r="B6" s="17" t="s">
        <v>886</v>
      </c>
      <c r="C6" s="17" t="s">
        <v>887</v>
      </c>
      <c r="D6" s="17" t="s">
        <v>888</v>
      </c>
      <c r="E6" s="17" t="s">
        <v>889</v>
      </c>
      <c r="F6" s="17" t="s">
        <v>6</v>
      </c>
      <c r="G6" s="17" t="s">
        <v>7</v>
      </c>
      <c r="H6" s="17" t="s">
        <v>683</v>
      </c>
      <c r="I6" s="17" t="s">
        <v>176</v>
      </c>
      <c r="J6" s="209" t="s">
        <v>890</v>
      </c>
    </row>
    <row r="7" ht="15.5" customHeight="1" spans="1:10">
      <c r="A7" s="19">
        <v>1</v>
      </c>
      <c r="B7" s="20"/>
      <c r="C7" s="20"/>
      <c r="D7" s="365"/>
      <c r="E7" s="88"/>
      <c r="F7" s="365"/>
      <c r="G7" s="365"/>
      <c r="H7" s="22" t="str">
        <f t="shared" ref="H7:H22" si="0">IF(F7=0,"",(G7-F7)/F7*100)</f>
        <v/>
      </c>
      <c r="I7" s="20"/>
      <c r="J7" s="8" t="s">
        <v>891</v>
      </c>
    </row>
    <row r="8" ht="15.5" customHeight="1" spans="1:10">
      <c r="A8" s="19">
        <v>2</v>
      </c>
      <c r="B8" s="20"/>
      <c r="C8" s="20"/>
      <c r="D8" s="366"/>
      <c r="E8" s="88"/>
      <c r="F8" s="366"/>
      <c r="G8" s="366"/>
      <c r="H8" s="22" t="str">
        <f t="shared" si="0"/>
        <v/>
      </c>
      <c r="I8" s="20"/>
      <c r="J8" s="8" t="s">
        <v>892</v>
      </c>
    </row>
    <row r="9" ht="15.5" customHeight="1" spans="1:10">
      <c r="A9" s="19">
        <v>3</v>
      </c>
      <c r="B9" s="20"/>
      <c r="C9" s="20"/>
      <c r="D9" s="366"/>
      <c r="E9" s="88"/>
      <c r="F9" s="366"/>
      <c r="G9" s="366"/>
      <c r="H9" s="22" t="str">
        <f t="shared" si="0"/>
        <v/>
      </c>
      <c r="I9" s="20"/>
      <c r="J9" s="8" t="s">
        <v>893</v>
      </c>
    </row>
    <row r="10" ht="15.5" customHeight="1" spans="1:10">
      <c r="A10" s="19">
        <v>4</v>
      </c>
      <c r="B10" s="20"/>
      <c r="C10" s="20"/>
      <c r="D10" s="366"/>
      <c r="E10" s="88"/>
      <c r="F10" s="366"/>
      <c r="G10" s="366"/>
      <c r="H10" s="22" t="str">
        <f t="shared" si="0"/>
        <v/>
      </c>
      <c r="I10" s="20"/>
      <c r="J10" s="8" t="s">
        <v>894</v>
      </c>
    </row>
    <row r="11" ht="15.5" customHeight="1" spans="1:10">
      <c r="A11" s="19">
        <v>5</v>
      </c>
      <c r="B11" s="20"/>
      <c r="C11" s="20"/>
      <c r="D11" s="366"/>
      <c r="E11" s="88"/>
      <c r="F11" s="366"/>
      <c r="G11" s="366"/>
      <c r="H11" s="22" t="str">
        <f t="shared" si="0"/>
        <v/>
      </c>
      <c r="I11" s="20"/>
      <c r="J11" s="8" t="s">
        <v>895</v>
      </c>
    </row>
    <row r="12" ht="15.5" customHeight="1" spans="1:10">
      <c r="A12" s="19">
        <v>6</v>
      </c>
      <c r="B12" s="20"/>
      <c r="C12" s="20"/>
      <c r="D12" s="366"/>
      <c r="E12" s="88"/>
      <c r="F12" s="366"/>
      <c r="G12" s="366"/>
      <c r="H12" s="22" t="str">
        <f t="shared" si="0"/>
        <v/>
      </c>
      <c r="I12" s="20"/>
      <c r="J12" s="8" t="s">
        <v>896</v>
      </c>
    </row>
    <row r="13" ht="15.5" customHeight="1" spans="1:10">
      <c r="A13" s="19" t="str">
        <f t="shared" ref="A13:A21" si="1">IF(D13="","",ROW()-6)</f>
        <v/>
      </c>
      <c r="B13" s="20"/>
      <c r="C13" s="20"/>
      <c r="D13" s="366"/>
      <c r="E13" s="88"/>
      <c r="F13" s="366"/>
      <c r="G13" s="366"/>
      <c r="H13" s="22" t="str">
        <f t="shared" si="0"/>
        <v/>
      </c>
      <c r="I13" s="20"/>
      <c r="J13" s="8" t="s">
        <v>897</v>
      </c>
    </row>
    <row r="14" ht="15.5" customHeight="1" spans="1:10">
      <c r="A14" s="19" t="str">
        <f t="shared" si="1"/>
        <v/>
      </c>
      <c r="B14" s="20"/>
      <c r="C14" s="20"/>
      <c r="D14" s="366"/>
      <c r="E14" s="88"/>
      <c r="F14" s="366"/>
      <c r="G14" s="366"/>
      <c r="H14" s="22" t="str">
        <f t="shared" si="0"/>
        <v/>
      </c>
      <c r="I14" s="20"/>
      <c r="J14" s="8" t="s">
        <v>898</v>
      </c>
    </row>
    <row r="15" ht="15.5" customHeight="1" spans="1:10">
      <c r="A15" s="19" t="str">
        <f t="shared" si="1"/>
        <v/>
      </c>
      <c r="B15" s="20"/>
      <c r="C15" s="20"/>
      <c r="D15" s="366"/>
      <c r="E15" s="88"/>
      <c r="F15" s="366"/>
      <c r="G15" s="366"/>
      <c r="H15" s="22" t="str">
        <f t="shared" si="0"/>
        <v/>
      </c>
      <c r="I15" s="20"/>
      <c r="J15" s="8" t="s">
        <v>899</v>
      </c>
    </row>
    <row r="16" ht="15.5" customHeight="1" spans="1:10">
      <c r="A16" s="19" t="str">
        <f t="shared" si="1"/>
        <v/>
      </c>
      <c r="B16" s="20"/>
      <c r="C16" s="20"/>
      <c r="D16" s="366"/>
      <c r="E16" s="88"/>
      <c r="F16" s="366"/>
      <c r="G16" s="366"/>
      <c r="H16" s="22" t="str">
        <f t="shared" si="0"/>
        <v/>
      </c>
      <c r="I16" s="20"/>
      <c r="J16" s="8" t="s">
        <v>900</v>
      </c>
    </row>
    <row r="17" ht="15.5" customHeight="1" spans="1:10">
      <c r="A17" s="19" t="str">
        <f t="shared" si="1"/>
        <v/>
      </c>
      <c r="B17" s="20"/>
      <c r="C17" s="20"/>
      <c r="D17" s="366"/>
      <c r="E17" s="88"/>
      <c r="F17" s="366"/>
      <c r="G17" s="366"/>
      <c r="H17" s="22" t="str">
        <f t="shared" si="0"/>
        <v/>
      </c>
      <c r="I17" s="20"/>
      <c r="J17" s="8" t="s">
        <v>901</v>
      </c>
    </row>
    <row r="18" ht="15.5" customHeight="1" spans="1:10">
      <c r="A18" s="19" t="str">
        <f t="shared" si="1"/>
        <v/>
      </c>
      <c r="B18" s="20"/>
      <c r="C18" s="20"/>
      <c r="D18" s="366"/>
      <c r="E18" s="88"/>
      <c r="F18" s="366"/>
      <c r="G18" s="366"/>
      <c r="H18" s="22" t="str">
        <f t="shared" si="0"/>
        <v/>
      </c>
      <c r="I18" s="20"/>
      <c r="J18" s="8" t="s">
        <v>902</v>
      </c>
    </row>
    <row r="19" ht="15.5" customHeight="1" spans="1:10">
      <c r="A19" s="19" t="str">
        <f t="shared" si="1"/>
        <v/>
      </c>
      <c r="B19" s="20"/>
      <c r="C19" s="20"/>
      <c r="D19" s="366"/>
      <c r="E19" s="88"/>
      <c r="F19" s="366"/>
      <c r="G19" s="366"/>
      <c r="H19" s="22" t="str">
        <f t="shared" si="0"/>
        <v/>
      </c>
      <c r="I19" s="20"/>
      <c r="J19" s="8" t="s">
        <v>903</v>
      </c>
    </row>
    <row r="20" ht="15.5" customHeight="1" spans="1:10">
      <c r="A20" s="19" t="str">
        <f t="shared" si="1"/>
        <v/>
      </c>
      <c r="B20" s="20"/>
      <c r="C20" s="20"/>
      <c r="D20" s="366"/>
      <c r="E20" s="88"/>
      <c r="F20" s="366"/>
      <c r="G20" s="366"/>
      <c r="H20" s="22" t="str">
        <f t="shared" si="0"/>
        <v/>
      </c>
      <c r="I20" s="20"/>
      <c r="J20" s="8" t="s">
        <v>904</v>
      </c>
    </row>
    <row r="21" ht="12.75" customHeight="1" spans="1:10">
      <c r="A21" s="19" t="str">
        <f t="shared" si="1"/>
        <v/>
      </c>
      <c r="B21" s="20"/>
      <c r="C21" s="20"/>
      <c r="D21" s="366"/>
      <c r="E21" s="88"/>
      <c r="F21" s="366"/>
      <c r="G21" s="366"/>
      <c r="H21" s="22" t="str">
        <f t="shared" si="0"/>
        <v/>
      </c>
      <c r="I21" s="20"/>
      <c r="J21" s="8" t="s">
        <v>905</v>
      </c>
    </row>
    <row r="22" customHeight="1" spans="1:9">
      <c r="A22" s="23" t="s">
        <v>906</v>
      </c>
      <c r="B22" s="24"/>
      <c r="C22" s="26"/>
      <c r="D22" s="30"/>
      <c r="E22" s="23"/>
      <c r="F22" s="367">
        <f>SUM(F7:F21)</f>
        <v>0</v>
      </c>
      <c r="G22" s="367">
        <f>SUM(G7:G21)</f>
        <v>0</v>
      </c>
      <c r="H22" s="22" t="str">
        <f t="shared" si="0"/>
        <v/>
      </c>
      <c r="I22" s="26"/>
    </row>
    <row r="23" customHeight="1" spans="1:10">
      <c r="A23" s="9" t="str">
        <f>基本信息输入表!$K$6&amp;"填表人："&amp;基本信息输入表!$M$14</f>
        <v>产权持有单位填表人：包娴</v>
      </c>
      <c r="G23" s="9" t="str">
        <f>"评估人员："&amp;基本信息输入表!$Q$14</f>
        <v>评估人员：资谷才、王晓</v>
      </c>
      <c r="J23" s="209" t="s">
        <v>837</v>
      </c>
    </row>
    <row r="24" customHeight="1" spans="1:1">
      <c r="A24" s="9" t="str">
        <f>"填表日期："&amp;YEAR(基本信息输入表!$O$14)&amp;"年"&amp;MONTH(基本信息输入表!$O$14)&amp;"月"&amp;DAY(基本信息输入表!$O$14)&amp;"日"</f>
        <v>填表日期：2024年5月8日</v>
      </c>
    </row>
    <row r="28" customHeight="1" spans="6:6">
      <c r="F28" s="159"/>
    </row>
  </sheetData>
  <mergeCells count="5">
    <mergeCell ref="A2:I2"/>
    <mergeCell ref="A3:I3"/>
    <mergeCell ref="H4:I4"/>
    <mergeCell ref="H5:I5"/>
    <mergeCell ref="A22:B2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30"/>
  <sheetViews>
    <sheetView showGridLines="0" zoomScale="96" zoomScaleNormal="96" topLeftCell="A2" workbookViewId="0">
      <selection activeCell="I7" sqref="I7"/>
    </sheetView>
  </sheetViews>
  <sheetFormatPr defaultColWidth="9" defaultRowHeight="15.75" customHeight="1"/>
  <cols>
    <col min="1" max="1" width="7.66666666666667" style="9" customWidth="1"/>
    <col min="2" max="2" width="8" style="9" customWidth="1"/>
    <col min="3" max="3" width="12.5" style="9" customWidth="1"/>
    <col min="4" max="4" width="9.66666666666667" style="9" customWidth="1"/>
    <col min="5" max="5" width="13.6666666666667" style="9" customWidth="1"/>
    <col min="6" max="6" width="16" style="9" customWidth="1"/>
    <col min="7" max="7" width="11.1666666666667" style="9" customWidth="1"/>
    <col min="8" max="8" width="12" style="9" customWidth="1"/>
    <col min="9" max="9" width="10.6666666666667" style="9" customWidth="1"/>
    <col min="10" max="10" width="13" style="9" customWidth="1"/>
    <col min="11" max="11" width="8.66666666666667" style="8" customWidth="1"/>
    <col min="12" max="13" width="9" style="9" customWidth="1"/>
    <col min="14" max="16384" width="9" style="9"/>
  </cols>
  <sheetData>
    <row r="1" customHeight="1" spans="1:1">
      <c r="A1" s="10" t="s">
        <v>0</v>
      </c>
    </row>
    <row r="2" s="7" customFormat="1" ht="30" customHeight="1" spans="1:11">
      <c r="A2" s="11" t="s">
        <v>907</v>
      </c>
      <c r="K2" s="12"/>
    </row>
    <row r="3" customHeight="1" spans="1:1">
      <c r="A3" s="8" t="str">
        <f>"评估基准日："&amp;TEXT(基本信息输入表!M7,"yyyy年mm月dd日")</f>
        <v>评估基准日：2024年04月30日</v>
      </c>
    </row>
    <row r="4" ht="14.25" customHeight="1" spans="1:9">
      <c r="A4" s="8"/>
      <c r="B4" s="8"/>
      <c r="C4" s="8"/>
      <c r="D4" s="8"/>
      <c r="E4" s="8"/>
      <c r="F4" s="8"/>
      <c r="G4" s="8"/>
      <c r="H4" s="8"/>
      <c r="I4" s="13" t="s">
        <v>908</v>
      </c>
    </row>
    <row r="5" customHeight="1" spans="1:9">
      <c r="A5" s="9" t="str">
        <f>基本信息输入表!K6&amp;"："&amp;基本信息输入表!M6</f>
        <v>产权持有单位：昆明中石油昆仑车用天然气有限公司</v>
      </c>
      <c r="I5" s="13" t="s">
        <v>885</v>
      </c>
    </row>
    <row r="6" s="8" customFormat="1" customHeight="1" spans="1:11">
      <c r="A6" s="17" t="s">
        <v>4</v>
      </c>
      <c r="B6" s="17" t="s">
        <v>909</v>
      </c>
      <c r="C6" s="17" t="s">
        <v>910</v>
      </c>
      <c r="D6" s="17" t="s">
        <v>887</v>
      </c>
      <c r="E6" s="17" t="s">
        <v>888</v>
      </c>
      <c r="F6" s="17" t="s">
        <v>889</v>
      </c>
      <c r="G6" s="17" t="s">
        <v>6</v>
      </c>
      <c r="H6" s="17" t="s">
        <v>7</v>
      </c>
      <c r="I6" s="17" t="s">
        <v>683</v>
      </c>
      <c r="J6" s="17" t="s">
        <v>176</v>
      </c>
      <c r="K6" s="209" t="s">
        <v>890</v>
      </c>
    </row>
    <row r="7" ht="12.75" customHeight="1" spans="1:11">
      <c r="A7" s="345" t="str">
        <f>IF(B7="","",ROW()-6)</f>
        <v/>
      </c>
      <c r="B7" s="20"/>
      <c r="C7" s="19"/>
      <c r="D7" s="20"/>
      <c r="E7" s="22"/>
      <c r="F7" s="456"/>
      <c r="G7" s="365"/>
      <c r="H7" s="365"/>
      <c r="I7" s="22" t="str">
        <f>IF(G7=0,"",(H7-G7)/G7*100)</f>
        <v/>
      </c>
      <c r="J7" s="20"/>
      <c r="K7" s="8" t="s">
        <v>911</v>
      </c>
    </row>
    <row r="8" ht="12.75" customHeight="1" spans="1:11">
      <c r="A8" s="345" t="str">
        <f t="shared" ref="A8:A26" si="0">IF(B8="","",ROW()-6)</f>
        <v/>
      </c>
      <c r="B8" s="20"/>
      <c r="C8" s="19"/>
      <c r="D8" s="20"/>
      <c r="E8" s="22"/>
      <c r="F8" s="456"/>
      <c r="G8" s="365"/>
      <c r="H8" s="365"/>
      <c r="I8" s="22" t="str">
        <f t="shared" ref="I8:I27" si="1">IF(G8=0,"",(H8-G8)/G8*100)</f>
        <v/>
      </c>
      <c r="J8" s="20"/>
      <c r="K8" s="8" t="s">
        <v>912</v>
      </c>
    </row>
    <row r="9" ht="12.75" customHeight="1" spans="1:11">
      <c r="A9" s="345" t="str">
        <f t="shared" si="0"/>
        <v/>
      </c>
      <c r="B9" s="20"/>
      <c r="C9" s="19"/>
      <c r="D9" s="20"/>
      <c r="E9" s="22"/>
      <c r="F9" s="456"/>
      <c r="G9" s="365"/>
      <c r="H9" s="365"/>
      <c r="I9" s="22" t="str">
        <f t="shared" si="1"/>
        <v/>
      </c>
      <c r="J9" s="20"/>
      <c r="K9" s="8" t="s">
        <v>913</v>
      </c>
    </row>
    <row r="10" ht="12.75" customHeight="1" spans="1:11">
      <c r="A10" s="345" t="str">
        <f t="shared" si="0"/>
        <v/>
      </c>
      <c r="B10" s="20"/>
      <c r="C10" s="19"/>
      <c r="D10" s="20"/>
      <c r="E10" s="22"/>
      <c r="F10" s="456"/>
      <c r="G10" s="365"/>
      <c r="H10" s="365"/>
      <c r="I10" s="22" t="str">
        <f t="shared" si="1"/>
        <v/>
      </c>
      <c r="J10" s="20"/>
      <c r="K10" s="8" t="s">
        <v>914</v>
      </c>
    </row>
    <row r="11" ht="12.75" customHeight="1" spans="1:11">
      <c r="A11" s="345" t="str">
        <f t="shared" si="0"/>
        <v/>
      </c>
      <c r="B11" s="20"/>
      <c r="C11" s="19"/>
      <c r="D11" s="20"/>
      <c r="E11" s="22"/>
      <c r="F11" s="456"/>
      <c r="G11" s="365"/>
      <c r="H11" s="365"/>
      <c r="I11" s="22" t="str">
        <f t="shared" si="1"/>
        <v/>
      </c>
      <c r="J11" s="20"/>
      <c r="K11" s="8" t="s">
        <v>915</v>
      </c>
    </row>
    <row r="12" ht="12.75" customHeight="1" spans="1:11">
      <c r="A12" s="345" t="str">
        <f t="shared" si="0"/>
        <v/>
      </c>
      <c r="B12" s="20"/>
      <c r="C12" s="19"/>
      <c r="D12" s="20"/>
      <c r="E12" s="22"/>
      <c r="F12" s="456"/>
      <c r="G12" s="365"/>
      <c r="H12" s="365"/>
      <c r="I12" s="22" t="str">
        <f t="shared" si="1"/>
        <v/>
      </c>
      <c r="J12" s="20"/>
      <c r="K12" s="8" t="s">
        <v>916</v>
      </c>
    </row>
    <row r="13" ht="12.75" customHeight="1" spans="1:11">
      <c r="A13" s="345" t="str">
        <f t="shared" si="0"/>
        <v/>
      </c>
      <c r="B13" s="20"/>
      <c r="C13" s="19"/>
      <c r="D13" s="20"/>
      <c r="E13" s="22"/>
      <c r="F13" s="456"/>
      <c r="G13" s="365"/>
      <c r="H13" s="365"/>
      <c r="I13" s="22" t="str">
        <f t="shared" si="1"/>
        <v/>
      </c>
      <c r="J13" s="20"/>
      <c r="K13" s="8" t="s">
        <v>917</v>
      </c>
    </row>
    <row r="14" ht="12.75" customHeight="1" spans="1:11">
      <c r="A14" s="345" t="str">
        <f t="shared" si="0"/>
        <v/>
      </c>
      <c r="B14" s="20"/>
      <c r="C14" s="19"/>
      <c r="D14" s="20"/>
      <c r="E14" s="22"/>
      <c r="F14" s="456"/>
      <c r="G14" s="365"/>
      <c r="H14" s="365"/>
      <c r="I14" s="22" t="str">
        <f t="shared" si="1"/>
        <v/>
      </c>
      <c r="J14" s="20"/>
      <c r="K14" s="8" t="s">
        <v>918</v>
      </c>
    </row>
    <row r="15" ht="12.75" customHeight="1" spans="1:11">
      <c r="A15" s="345" t="str">
        <f t="shared" si="0"/>
        <v/>
      </c>
      <c r="B15" s="20"/>
      <c r="C15" s="19"/>
      <c r="D15" s="20"/>
      <c r="E15" s="22"/>
      <c r="F15" s="456"/>
      <c r="G15" s="365"/>
      <c r="H15" s="365"/>
      <c r="I15" s="22" t="str">
        <f t="shared" si="1"/>
        <v/>
      </c>
      <c r="J15" s="20"/>
      <c r="K15" s="8" t="s">
        <v>919</v>
      </c>
    </row>
    <row r="16" ht="12.75" customHeight="1" spans="1:11">
      <c r="A16" s="345" t="str">
        <f t="shared" si="0"/>
        <v/>
      </c>
      <c r="B16" s="20"/>
      <c r="C16" s="19"/>
      <c r="D16" s="20"/>
      <c r="E16" s="22"/>
      <c r="F16" s="456"/>
      <c r="G16" s="365"/>
      <c r="H16" s="365"/>
      <c r="I16" s="22" t="str">
        <f t="shared" si="1"/>
        <v/>
      </c>
      <c r="J16" s="20"/>
      <c r="K16" s="8" t="s">
        <v>920</v>
      </c>
    </row>
    <row r="17" ht="12.75" customHeight="1" spans="1:11">
      <c r="A17" s="345" t="str">
        <f t="shared" si="0"/>
        <v/>
      </c>
      <c r="B17" s="20"/>
      <c r="C17" s="19"/>
      <c r="D17" s="20"/>
      <c r="E17" s="22"/>
      <c r="F17" s="456"/>
      <c r="G17" s="365"/>
      <c r="H17" s="365"/>
      <c r="I17" s="22" t="str">
        <f t="shared" si="1"/>
        <v/>
      </c>
      <c r="J17" s="20"/>
      <c r="K17" s="8" t="s">
        <v>921</v>
      </c>
    </row>
    <row r="18" ht="12.75" customHeight="1" spans="1:11">
      <c r="A18" s="345" t="str">
        <f t="shared" si="0"/>
        <v/>
      </c>
      <c r="B18" s="20"/>
      <c r="C18" s="19"/>
      <c r="D18" s="20"/>
      <c r="E18" s="22"/>
      <c r="F18" s="456"/>
      <c r="G18" s="365"/>
      <c r="H18" s="365"/>
      <c r="I18" s="22" t="str">
        <f t="shared" si="1"/>
        <v/>
      </c>
      <c r="J18" s="20"/>
      <c r="K18" s="8" t="s">
        <v>922</v>
      </c>
    </row>
    <row r="19" ht="12.75" customHeight="1" spans="1:11">
      <c r="A19" s="345" t="str">
        <f t="shared" si="0"/>
        <v/>
      </c>
      <c r="B19" s="20"/>
      <c r="C19" s="19"/>
      <c r="D19" s="20"/>
      <c r="E19" s="22"/>
      <c r="F19" s="456"/>
      <c r="G19" s="365"/>
      <c r="H19" s="365"/>
      <c r="I19" s="22" t="str">
        <f t="shared" si="1"/>
        <v/>
      </c>
      <c r="J19" s="20"/>
      <c r="K19" s="8" t="s">
        <v>923</v>
      </c>
    </row>
    <row r="20" ht="12.75" customHeight="1" spans="1:11">
      <c r="A20" s="345" t="str">
        <f t="shared" si="0"/>
        <v/>
      </c>
      <c r="B20" s="20"/>
      <c r="C20" s="19"/>
      <c r="D20" s="20"/>
      <c r="E20" s="22"/>
      <c r="F20" s="456"/>
      <c r="G20" s="365"/>
      <c r="H20" s="365"/>
      <c r="I20" s="22" t="str">
        <f t="shared" si="1"/>
        <v/>
      </c>
      <c r="J20" s="20"/>
      <c r="K20" s="8" t="s">
        <v>924</v>
      </c>
    </row>
    <row r="21" ht="12.75" customHeight="1" spans="1:11">
      <c r="A21" s="345" t="str">
        <f t="shared" si="0"/>
        <v/>
      </c>
      <c r="B21" s="20"/>
      <c r="C21" s="19"/>
      <c r="D21" s="20"/>
      <c r="E21" s="22"/>
      <c r="F21" s="456"/>
      <c r="G21" s="365"/>
      <c r="H21" s="365"/>
      <c r="I21" s="22" t="str">
        <f t="shared" si="1"/>
        <v/>
      </c>
      <c r="J21" s="20"/>
      <c r="K21" s="8" t="s">
        <v>925</v>
      </c>
    </row>
    <row r="22" ht="12.75" customHeight="1" spans="1:11">
      <c r="A22" s="345" t="str">
        <f t="shared" si="0"/>
        <v/>
      </c>
      <c r="B22" s="20"/>
      <c r="C22" s="19"/>
      <c r="D22" s="20"/>
      <c r="E22" s="22"/>
      <c r="F22" s="456"/>
      <c r="G22" s="365"/>
      <c r="H22" s="365"/>
      <c r="I22" s="22" t="str">
        <f t="shared" si="1"/>
        <v/>
      </c>
      <c r="J22" s="20"/>
      <c r="K22" s="8" t="s">
        <v>926</v>
      </c>
    </row>
    <row r="23" ht="12.75" customHeight="1" spans="1:11">
      <c r="A23" s="345" t="str">
        <f t="shared" si="0"/>
        <v/>
      </c>
      <c r="B23" s="20"/>
      <c r="C23" s="19"/>
      <c r="D23" s="20"/>
      <c r="E23" s="22"/>
      <c r="F23" s="456"/>
      <c r="G23" s="365"/>
      <c r="H23" s="365"/>
      <c r="I23" s="22" t="str">
        <f t="shared" si="1"/>
        <v/>
      </c>
      <c r="J23" s="20"/>
      <c r="K23" s="8" t="s">
        <v>927</v>
      </c>
    </row>
    <row r="24" ht="12.75" customHeight="1" spans="1:11">
      <c r="A24" s="345" t="str">
        <f t="shared" si="0"/>
        <v/>
      </c>
      <c r="B24" s="20"/>
      <c r="C24" s="19"/>
      <c r="D24" s="20"/>
      <c r="E24" s="22"/>
      <c r="F24" s="456"/>
      <c r="G24" s="365"/>
      <c r="H24" s="365"/>
      <c r="I24" s="22" t="str">
        <f t="shared" si="1"/>
        <v/>
      </c>
      <c r="J24" s="20"/>
      <c r="K24" s="8" t="s">
        <v>928</v>
      </c>
    </row>
    <row r="25" ht="12.75" customHeight="1" spans="1:11">
      <c r="A25" s="345" t="str">
        <f t="shared" si="0"/>
        <v/>
      </c>
      <c r="B25" s="20"/>
      <c r="C25" s="19"/>
      <c r="D25" s="20"/>
      <c r="E25" s="22"/>
      <c r="F25" s="456"/>
      <c r="G25" s="365"/>
      <c r="H25" s="365"/>
      <c r="I25" s="22" t="str">
        <f t="shared" si="1"/>
        <v/>
      </c>
      <c r="J25" s="20"/>
      <c r="K25" s="8" t="s">
        <v>929</v>
      </c>
    </row>
    <row r="26" ht="12.75" customHeight="1" spans="1:11">
      <c r="A26" s="345" t="str">
        <f t="shared" si="0"/>
        <v/>
      </c>
      <c r="B26" s="20"/>
      <c r="C26" s="19"/>
      <c r="D26" s="20"/>
      <c r="E26" s="22"/>
      <c r="F26" s="456"/>
      <c r="G26" s="365"/>
      <c r="H26" s="365"/>
      <c r="I26" s="22" t="str">
        <f t="shared" si="1"/>
        <v/>
      </c>
      <c r="J26" s="20"/>
      <c r="K26" s="8" t="s">
        <v>930</v>
      </c>
    </row>
    <row r="27" customHeight="1" spans="1:10">
      <c r="A27" s="23" t="s">
        <v>931</v>
      </c>
      <c r="B27" s="24"/>
      <c r="C27" s="26"/>
      <c r="D27" s="26"/>
      <c r="E27" s="30"/>
      <c r="F27" s="23"/>
      <c r="G27" s="30">
        <f>SUM(G7:G26)</f>
        <v>0</v>
      </c>
      <c r="H27" s="30">
        <f>SUM(H7:H26)</f>
        <v>0</v>
      </c>
      <c r="I27" s="22" t="str">
        <f t="shared" si="1"/>
        <v/>
      </c>
      <c r="J27" s="26"/>
    </row>
    <row r="28" customHeight="1" spans="1:11">
      <c r="A28" s="9" t="str">
        <f>基本信息输入表!$K$6&amp;"填表人："&amp;基本信息输入表!$M$15</f>
        <v>产权持有单位填表人：包娴</v>
      </c>
      <c r="H28" s="9" t="str">
        <f>"评估人员："&amp;基本信息输入表!$Q$15</f>
        <v>评估人员：资谷才、王晓</v>
      </c>
      <c r="K28" s="209" t="s">
        <v>837</v>
      </c>
    </row>
    <row r="29" customHeight="1" spans="1:1">
      <c r="A29" s="9" t="str">
        <f>"填表日期："&amp;YEAR(基本信息输入表!$O$15)&amp;"年"&amp;MONTH(基本信息输入表!$O$15)&amp;"月"&amp;DAY(基本信息输入表!$O$15)&amp;"日"</f>
        <v>填表日期：2024年5月8日</v>
      </c>
    </row>
    <row r="30" customHeight="1" spans="11:11">
      <c r="K30" s="209"/>
    </row>
  </sheetData>
  <mergeCells count="5">
    <mergeCell ref="A2:J2"/>
    <mergeCell ref="A3:I3"/>
    <mergeCell ref="I4:J4"/>
    <mergeCell ref="I5:J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9"/>
  <sheetViews>
    <sheetView showGridLines="0" zoomScale="96" zoomScaleNormal="96" topLeftCell="A2" workbookViewId="0">
      <selection activeCell="O21" sqref="O21:P21"/>
    </sheetView>
  </sheetViews>
  <sheetFormatPr defaultColWidth="9" defaultRowHeight="15.75" customHeight="1"/>
  <cols>
    <col min="1" max="1" width="5.16666666666667" style="9" customWidth="1"/>
    <col min="2" max="2" width="16.5" style="9" customWidth="1"/>
    <col min="3" max="3" width="12.6666666666667" style="9" customWidth="1"/>
    <col min="4" max="4" width="6.5" style="9" customWidth="1"/>
    <col min="5" max="5" width="11.1666666666667" style="9" customWidth="1"/>
    <col min="6" max="6" width="13.1666666666667" style="9" customWidth="1"/>
    <col min="7" max="8" width="15.6666666666667" style="9" customWidth="1"/>
    <col min="9" max="9" width="14.1666666666667" style="488" customWidth="1"/>
    <col min="10" max="10" width="9" style="9" customWidth="1"/>
    <col min="11" max="11" width="9" style="8" customWidth="1"/>
    <col min="12" max="13" width="9" style="9" customWidth="1"/>
    <col min="14" max="16384" width="9" style="9"/>
  </cols>
  <sheetData>
    <row r="1" customHeight="1" spans="1:1">
      <c r="A1" s="10" t="s">
        <v>0</v>
      </c>
    </row>
    <row r="2" s="7" customFormat="1" ht="30" customHeight="1" spans="1:11">
      <c r="A2" s="11" t="s">
        <v>932</v>
      </c>
      <c r="K2" s="12"/>
    </row>
    <row r="3" customHeight="1" spans="1:1">
      <c r="A3" s="8" t="str">
        <f>"评估基准日："&amp;TEXT(基本信息输入表!M7,"yyyy年mm月dd日")</f>
        <v>评估基准日：2024年04月30日</v>
      </c>
    </row>
    <row r="4" ht="14.25" customHeight="1" spans="1:10">
      <c r="A4" s="8"/>
      <c r="B4" s="8"/>
      <c r="C4" s="8"/>
      <c r="D4" s="8"/>
      <c r="E4" s="8"/>
      <c r="F4" s="8"/>
      <c r="G4" s="8"/>
      <c r="H4" s="8"/>
      <c r="I4" s="489"/>
      <c r="J4" s="13" t="s">
        <v>933</v>
      </c>
    </row>
    <row r="5" customHeight="1" spans="1:10">
      <c r="A5" s="9" t="str">
        <f>基本信息输入表!K6&amp;"："&amp;基本信息输入表!M6</f>
        <v>产权持有单位：昆明中石油昆仑车用天然气有限公司</v>
      </c>
      <c r="J5" s="208" t="s">
        <v>885</v>
      </c>
    </row>
    <row r="6" s="8" customFormat="1" customHeight="1" spans="1:11">
      <c r="A6" s="17" t="s">
        <v>4</v>
      </c>
      <c r="B6" s="17" t="s">
        <v>934</v>
      </c>
      <c r="C6" s="17" t="s">
        <v>935</v>
      </c>
      <c r="D6" s="17" t="s">
        <v>887</v>
      </c>
      <c r="E6" s="17" t="s">
        <v>888</v>
      </c>
      <c r="F6" s="17" t="s">
        <v>889</v>
      </c>
      <c r="G6" s="17" t="s">
        <v>6</v>
      </c>
      <c r="H6" s="17" t="s">
        <v>7</v>
      </c>
      <c r="I6" s="348" t="s">
        <v>683</v>
      </c>
      <c r="J6" s="17" t="s">
        <v>176</v>
      </c>
      <c r="K6" s="209" t="s">
        <v>890</v>
      </c>
    </row>
    <row r="7" ht="12.75" customHeight="1" spans="1:11">
      <c r="A7" s="19" t="str">
        <f>IF(B7="","",ROW()-6)</f>
        <v/>
      </c>
      <c r="B7" s="20"/>
      <c r="C7" s="20"/>
      <c r="D7" s="20"/>
      <c r="E7" s="22"/>
      <c r="F7" s="456"/>
      <c r="G7" s="365"/>
      <c r="H7" s="22"/>
      <c r="I7" s="22" t="str">
        <f>IF(G7=0,"",(H7-G7)/G7*100)</f>
        <v/>
      </c>
      <c r="J7" s="20"/>
      <c r="K7" s="8" t="s">
        <v>936</v>
      </c>
    </row>
    <row r="8" ht="12.75" customHeight="1" spans="1:11">
      <c r="A8" s="19" t="str">
        <f t="shared" ref="A8:A26" si="0">IF(B8="","",ROW()-6)</f>
        <v/>
      </c>
      <c r="B8" s="20"/>
      <c r="C8" s="20"/>
      <c r="D8" s="20"/>
      <c r="E8" s="22"/>
      <c r="F8" s="456"/>
      <c r="G8" s="365"/>
      <c r="H8" s="22"/>
      <c r="I8" s="22" t="str">
        <f t="shared" ref="I8:I27" si="1">IF(G8=0,"",(H8-G8)/G8*100)</f>
        <v/>
      </c>
      <c r="J8" s="20"/>
      <c r="K8" s="8" t="s">
        <v>937</v>
      </c>
    </row>
    <row r="9" ht="12.75" customHeight="1" spans="1:11">
      <c r="A9" s="19" t="str">
        <f t="shared" si="0"/>
        <v/>
      </c>
      <c r="B9" s="20"/>
      <c r="C9" s="20"/>
      <c r="D9" s="20"/>
      <c r="E9" s="22"/>
      <c r="F9" s="456"/>
      <c r="G9" s="365"/>
      <c r="H9" s="22"/>
      <c r="I9" s="22" t="str">
        <f t="shared" si="1"/>
        <v/>
      </c>
      <c r="J9" s="20"/>
      <c r="K9" s="8" t="s">
        <v>938</v>
      </c>
    </row>
    <row r="10" ht="12.75" customHeight="1" spans="1:11">
      <c r="A10" s="19" t="str">
        <f t="shared" si="0"/>
        <v/>
      </c>
      <c r="B10" s="20"/>
      <c r="C10" s="20"/>
      <c r="D10" s="20"/>
      <c r="E10" s="22"/>
      <c r="F10" s="456"/>
      <c r="G10" s="365"/>
      <c r="H10" s="22"/>
      <c r="I10" s="22" t="str">
        <f t="shared" si="1"/>
        <v/>
      </c>
      <c r="J10" s="20"/>
      <c r="K10" s="8" t="s">
        <v>939</v>
      </c>
    </row>
    <row r="11" ht="12.75" customHeight="1" spans="1:11">
      <c r="A11" s="19" t="str">
        <f t="shared" si="0"/>
        <v/>
      </c>
      <c r="B11" s="20"/>
      <c r="C11" s="20"/>
      <c r="D11" s="20"/>
      <c r="E11" s="22"/>
      <c r="F11" s="456"/>
      <c r="G11" s="365"/>
      <c r="H11" s="22"/>
      <c r="I11" s="22" t="str">
        <f t="shared" si="1"/>
        <v/>
      </c>
      <c r="J11" s="20"/>
      <c r="K11" s="8" t="s">
        <v>940</v>
      </c>
    </row>
    <row r="12" ht="12.75" customHeight="1" spans="1:11">
      <c r="A12" s="19" t="str">
        <f t="shared" si="0"/>
        <v/>
      </c>
      <c r="B12" s="20"/>
      <c r="C12" s="20"/>
      <c r="D12" s="20"/>
      <c r="E12" s="22"/>
      <c r="F12" s="456"/>
      <c r="G12" s="365"/>
      <c r="H12" s="22"/>
      <c r="I12" s="22" t="str">
        <f t="shared" si="1"/>
        <v/>
      </c>
      <c r="J12" s="20"/>
      <c r="K12" s="8" t="s">
        <v>941</v>
      </c>
    </row>
    <row r="13" ht="12.75" customHeight="1" spans="1:11">
      <c r="A13" s="19" t="str">
        <f t="shared" si="0"/>
        <v/>
      </c>
      <c r="B13" s="20"/>
      <c r="C13" s="20"/>
      <c r="D13" s="20"/>
      <c r="E13" s="22"/>
      <c r="F13" s="456"/>
      <c r="G13" s="365"/>
      <c r="H13" s="22"/>
      <c r="I13" s="22" t="str">
        <f t="shared" si="1"/>
        <v/>
      </c>
      <c r="J13" s="20"/>
      <c r="K13" s="8" t="s">
        <v>942</v>
      </c>
    </row>
    <row r="14" ht="12.75" customHeight="1" spans="1:11">
      <c r="A14" s="19" t="str">
        <f t="shared" si="0"/>
        <v/>
      </c>
      <c r="B14" s="20"/>
      <c r="C14" s="20"/>
      <c r="D14" s="20"/>
      <c r="E14" s="22"/>
      <c r="F14" s="456"/>
      <c r="G14" s="365"/>
      <c r="H14" s="22"/>
      <c r="I14" s="22" t="str">
        <f t="shared" si="1"/>
        <v/>
      </c>
      <c r="J14" s="20"/>
      <c r="K14" s="8" t="s">
        <v>943</v>
      </c>
    </row>
    <row r="15" ht="12.75" customHeight="1" spans="1:11">
      <c r="A15" s="19" t="str">
        <f t="shared" si="0"/>
        <v/>
      </c>
      <c r="B15" s="20"/>
      <c r="C15" s="20"/>
      <c r="D15" s="20"/>
      <c r="E15" s="22"/>
      <c r="F15" s="456"/>
      <c r="G15" s="365"/>
      <c r="H15" s="22"/>
      <c r="I15" s="22" t="str">
        <f t="shared" si="1"/>
        <v/>
      </c>
      <c r="J15" s="20"/>
      <c r="K15" s="8" t="s">
        <v>944</v>
      </c>
    </row>
    <row r="16" ht="12.75" customHeight="1" spans="1:11">
      <c r="A16" s="19" t="str">
        <f t="shared" si="0"/>
        <v/>
      </c>
      <c r="B16" s="20"/>
      <c r="C16" s="20"/>
      <c r="D16" s="20"/>
      <c r="E16" s="22"/>
      <c r="F16" s="456"/>
      <c r="G16" s="365"/>
      <c r="H16" s="22"/>
      <c r="I16" s="22" t="str">
        <f t="shared" si="1"/>
        <v/>
      </c>
      <c r="J16" s="20"/>
      <c r="K16" s="8" t="s">
        <v>945</v>
      </c>
    </row>
    <row r="17" ht="12.75" customHeight="1" spans="1:11">
      <c r="A17" s="19" t="str">
        <f t="shared" si="0"/>
        <v/>
      </c>
      <c r="B17" s="20"/>
      <c r="C17" s="20"/>
      <c r="D17" s="20"/>
      <c r="E17" s="22"/>
      <c r="F17" s="456"/>
      <c r="G17" s="365"/>
      <c r="H17" s="22"/>
      <c r="I17" s="22" t="str">
        <f t="shared" si="1"/>
        <v/>
      </c>
      <c r="J17" s="20"/>
      <c r="K17" s="8" t="s">
        <v>946</v>
      </c>
    </row>
    <row r="18" ht="12.75" customHeight="1" spans="1:11">
      <c r="A18" s="19" t="str">
        <f t="shared" si="0"/>
        <v/>
      </c>
      <c r="B18" s="20"/>
      <c r="C18" s="20"/>
      <c r="D18" s="20"/>
      <c r="E18" s="22"/>
      <c r="F18" s="456"/>
      <c r="G18" s="365"/>
      <c r="H18" s="22"/>
      <c r="I18" s="22" t="str">
        <f t="shared" si="1"/>
        <v/>
      </c>
      <c r="J18" s="20"/>
      <c r="K18" s="8" t="s">
        <v>947</v>
      </c>
    </row>
    <row r="19" ht="12.75" customHeight="1" spans="1:11">
      <c r="A19" s="19" t="str">
        <f t="shared" si="0"/>
        <v/>
      </c>
      <c r="B19" s="20"/>
      <c r="C19" s="20"/>
      <c r="D19" s="20"/>
      <c r="E19" s="22"/>
      <c r="F19" s="456"/>
      <c r="G19" s="365"/>
      <c r="H19" s="22"/>
      <c r="I19" s="22" t="str">
        <f t="shared" si="1"/>
        <v/>
      </c>
      <c r="J19" s="20"/>
      <c r="K19" s="8" t="s">
        <v>948</v>
      </c>
    </row>
    <row r="20" ht="12.75" customHeight="1" spans="1:11">
      <c r="A20" s="19" t="str">
        <f t="shared" si="0"/>
        <v/>
      </c>
      <c r="B20" s="20"/>
      <c r="C20" s="20"/>
      <c r="D20" s="20"/>
      <c r="E20" s="22"/>
      <c r="F20" s="456"/>
      <c r="G20" s="365"/>
      <c r="H20" s="22"/>
      <c r="I20" s="22" t="str">
        <f t="shared" si="1"/>
        <v/>
      </c>
      <c r="J20" s="20"/>
      <c r="K20" s="8" t="s">
        <v>949</v>
      </c>
    </row>
    <row r="21" ht="12.75" customHeight="1" spans="1:11">
      <c r="A21" s="19" t="str">
        <f t="shared" si="0"/>
        <v/>
      </c>
      <c r="B21" s="20"/>
      <c r="C21" s="20"/>
      <c r="D21" s="20"/>
      <c r="E21" s="22"/>
      <c r="F21" s="456"/>
      <c r="G21" s="365"/>
      <c r="H21" s="22"/>
      <c r="I21" s="22" t="str">
        <f t="shared" si="1"/>
        <v/>
      </c>
      <c r="J21" s="20"/>
      <c r="K21" s="8" t="s">
        <v>950</v>
      </c>
    </row>
    <row r="22" ht="12.75" customHeight="1" spans="1:11">
      <c r="A22" s="19" t="str">
        <f t="shared" si="0"/>
        <v/>
      </c>
      <c r="B22" s="20"/>
      <c r="C22" s="20"/>
      <c r="D22" s="20"/>
      <c r="E22" s="22"/>
      <c r="F22" s="456"/>
      <c r="G22" s="365"/>
      <c r="H22" s="22"/>
      <c r="I22" s="22" t="str">
        <f t="shared" si="1"/>
        <v/>
      </c>
      <c r="J22" s="20"/>
      <c r="K22" s="8" t="s">
        <v>951</v>
      </c>
    </row>
    <row r="23" ht="12.75" customHeight="1" spans="1:11">
      <c r="A23" s="19" t="str">
        <f t="shared" si="0"/>
        <v/>
      </c>
      <c r="B23" s="20"/>
      <c r="C23" s="20"/>
      <c r="D23" s="20"/>
      <c r="E23" s="22"/>
      <c r="F23" s="456"/>
      <c r="G23" s="365"/>
      <c r="H23" s="22"/>
      <c r="I23" s="22" t="str">
        <f t="shared" si="1"/>
        <v/>
      </c>
      <c r="J23" s="20"/>
      <c r="K23" s="8" t="s">
        <v>952</v>
      </c>
    </row>
    <row r="24" ht="12.75" customHeight="1" spans="1:11">
      <c r="A24" s="19" t="str">
        <f t="shared" si="0"/>
        <v/>
      </c>
      <c r="B24" s="20"/>
      <c r="C24" s="20"/>
      <c r="D24" s="20"/>
      <c r="E24" s="22"/>
      <c r="F24" s="456"/>
      <c r="G24" s="365"/>
      <c r="H24" s="22"/>
      <c r="I24" s="22" t="str">
        <f t="shared" si="1"/>
        <v/>
      </c>
      <c r="J24" s="20"/>
      <c r="K24" s="8" t="s">
        <v>953</v>
      </c>
    </row>
    <row r="25" ht="12.75" customHeight="1" spans="1:11">
      <c r="A25" s="19" t="str">
        <f t="shared" si="0"/>
        <v/>
      </c>
      <c r="B25" s="20"/>
      <c r="C25" s="20"/>
      <c r="D25" s="20"/>
      <c r="E25" s="22"/>
      <c r="F25" s="456"/>
      <c r="G25" s="365"/>
      <c r="H25" s="22"/>
      <c r="I25" s="22" t="str">
        <f t="shared" si="1"/>
        <v/>
      </c>
      <c r="J25" s="20"/>
      <c r="K25" s="8" t="s">
        <v>954</v>
      </c>
    </row>
    <row r="26" ht="12.75" customHeight="1" spans="1:11">
      <c r="A26" s="19" t="str">
        <f t="shared" si="0"/>
        <v/>
      </c>
      <c r="B26" s="20"/>
      <c r="C26" s="20"/>
      <c r="D26" s="20"/>
      <c r="E26" s="22"/>
      <c r="F26" s="456"/>
      <c r="G26" s="365"/>
      <c r="H26" s="22"/>
      <c r="I26" s="22" t="str">
        <f t="shared" si="1"/>
        <v/>
      </c>
      <c r="J26" s="20"/>
      <c r="K26" s="8" t="s">
        <v>955</v>
      </c>
    </row>
    <row r="27" customHeight="1" spans="1:10">
      <c r="A27" s="23" t="s">
        <v>931</v>
      </c>
      <c r="B27" s="24"/>
      <c r="C27" s="26"/>
      <c r="D27" s="26"/>
      <c r="E27" s="30"/>
      <c r="F27" s="281"/>
      <c r="G27" s="30">
        <f>SUM(G7:G26)</f>
        <v>0</v>
      </c>
      <c r="H27" s="30">
        <f>SUM(H7:H26)</f>
        <v>0</v>
      </c>
      <c r="I27" s="22" t="str">
        <f t="shared" si="1"/>
        <v/>
      </c>
      <c r="J27" s="26"/>
    </row>
    <row r="28" customHeight="1" spans="1:11">
      <c r="A28" s="9" t="str">
        <f>基本信息输入表!$K$6&amp;"填表人："&amp;基本信息输入表!$M$16</f>
        <v>产权持有单位填表人：包娴</v>
      </c>
      <c r="H28" s="9" t="str">
        <f>"评估人员："&amp;基本信息输入表!$Q$16</f>
        <v>评估人员：资谷才、王晓</v>
      </c>
      <c r="K28" s="209" t="s">
        <v>837</v>
      </c>
    </row>
    <row r="29" customHeight="1" spans="1:1">
      <c r="A29" s="9" t="str">
        <f>"填表日期："&amp;YEAR(基本信息输入表!$O$16)&amp;"年"&amp;MONTH(基本信息输入表!$O$16)&amp;"月"&amp;DAY(基本信息输入表!$O$16)&amp;"日"</f>
        <v>填表日期：2024年5月8日</v>
      </c>
    </row>
  </sheetData>
  <mergeCells count="3">
    <mergeCell ref="A2:J2"/>
    <mergeCell ref="A3:J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G29"/>
  <sheetViews>
    <sheetView showGridLines="0" zoomScale="96" zoomScaleNormal="96" topLeftCell="A2" workbookViewId="0">
      <selection activeCell="F6" sqref="F6"/>
    </sheetView>
  </sheetViews>
  <sheetFormatPr defaultColWidth="9" defaultRowHeight="15.75" customHeight="1" outlineLevelCol="6"/>
  <cols>
    <col min="1" max="1" width="7.5" style="40" customWidth="1"/>
    <col min="2" max="2" width="28" style="40" customWidth="1"/>
    <col min="3" max="5" width="18.6666666666667" style="40" customWidth="1"/>
    <col min="6" max="6" width="14.1666666666667" style="40" customWidth="1"/>
    <col min="7" max="8" width="9" style="40" customWidth="1"/>
    <col min="9" max="16384" width="9" style="40"/>
  </cols>
  <sheetData>
    <row r="1" customHeight="1" spans="1:1">
      <c r="A1" s="41" t="s">
        <v>0</v>
      </c>
    </row>
    <row r="2" s="38" customFormat="1" ht="30" customHeight="1" spans="1:1">
      <c r="A2" s="42" t="s">
        <v>956</v>
      </c>
    </row>
    <row r="3" customHeight="1" spans="1:1">
      <c r="A3" s="39" t="str">
        <f>"评估基准日："&amp;TEXT(基本信息输入表!M7,"yyyy年mm月dd日")</f>
        <v>评估基准日：2024年04月30日</v>
      </c>
    </row>
    <row r="4" ht="14.25" customHeight="1" spans="1:6">
      <c r="A4" s="39"/>
      <c r="B4" s="39"/>
      <c r="C4" s="39"/>
      <c r="D4" s="39"/>
      <c r="E4" s="39"/>
      <c r="F4" s="43" t="s">
        <v>957</v>
      </c>
    </row>
    <row r="5" customHeight="1" spans="1:6">
      <c r="A5" s="44" t="str">
        <f>基本信息输入表!K6&amp;"："&amp;基本信息输入表!M6</f>
        <v>产权持有单位：昆明中石油昆仑车用天然气有限公司</v>
      </c>
      <c r="B5" s="73"/>
      <c r="C5" s="73"/>
      <c r="F5" s="43" t="s">
        <v>840</v>
      </c>
    </row>
    <row r="6" s="39" customFormat="1" customHeight="1" spans="1:6">
      <c r="A6" s="45" t="s">
        <v>863</v>
      </c>
      <c r="B6" s="45" t="s">
        <v>5</v>
      </c>
      <c r="C6" s="45" t="s">
        <v>6</v>
      </c>
      <c r="D6" s="45" t="s">
        <v>7</v>
      </c>
      <c r="E6" s="74" t="s">
        <v>833</v>
      </c>
      <c r="F6" s="45" t="s">
        <v>683</v>
      </c>
    </row>
    <row r="7" customHeight="1" spans="1:6">
      <c r="A7" s="45" t="s">
        <v>958</v>
      </c>
      <c r="B7" s="45" t="s">
        <v>959</v>
      </c>
      <c r="C7" s="46">
        <f>'3-2-1交易性-股票'!I27</f>
        <v>0</v>
      </c>
      <c r="D7" s="46">
        <f>'3-2-1交易性-股票'!J27</f>
        <v>0</v>
      </c>
      <c r="E7" s="46">
        <f>D7-C7</f>
        <v>0</v>
      </c>
      <c r="F7" s="46" t="str">
        <f>IF(C7=0,"",E7/C7*100)</f>
        <v/>
      </c>
    </row>
    <row r="8" customHeight="1" spans="1:6">
      <c r="A8" s="45" t="s">
        <v>960</v>
      </c>
      <c r="B8" s="45" t="s">
        <v>961</v>
      </c>
      <c r="C8" s="46">
        <f>'3-2-2交易性-债券'!I27</f>
        <v>0</v>
      </c>
      <c r="D8" s="46">
        <f>'3-2-2交易性-债券'!J27</f>
        <v>0</v>
      </c>
      <c r="E8" s="46">
        <f>D8-C8</f>
        <v>0</v>
      </c>
      <c r="F8" s="46" t="str">
        <f>IF(C8=0,"",E8/C8*100)</f>
        <v/>
      </c>
    </row>
    <row r="9" customHeight="1" spans="1:6">
      <c r="A9" s="45" t="s">
        <v>962</v>
      </c>
      <c r="B9" s="45" t="s">
        <v>963</v>
      </c>
      <c r="C9" s="46">
        <f>'3-2-3交易性-基金'!I27</f>
        <v>0</v>
      </c>
      <c r="D9" s="46">
        <f>'3-2-3交易性-基金'!J27</f>
        <v>0</v>
      </c>
      <c r="E9" s="46">
        <f>D9-C9</f>
        <v>0</v>
      </c>
      <c r="F9" s="46" t="str">
        <f>IF(C9=0,"",E9/C9*100)</f>
        <v/>
      </c>
    </row>
    <row r="10" customHeight="1" spans="1:6">
      <c r="A10" s="45" t="s">
        <v>964</v>
      </c>
      <c r="B10" s="91" t="s">
        <v>965</v>
      </c>
      <c r="C10" s="46">
        <f>'3-2-4交易性-其他'!I27</f>
        <v>0</v>
      </c>
      <c r="D10" s="46">
        <f>'3-2-4交易性-其他'!J27</f>
        <v>0</v>
      </c>
      <c r="E10" s="46">
        <f>D10-C10</f>
        <v>0</v>
      </c>
      <c r="F10" s="46" t="str">
        <f>IF(C10=0,"",E10/C10*100)</f>
        <v/>
      </c>
    </row>
    <row r="11" customHeight="1" spans="1:6">
      <c r="A11" s="45"/>
      <c r="B11" s="45"/>
      <c r="C11" s="46"/>
      <c r="D11" s="46"/>
      <c r="E11" s="46"/>
      <c r="F11" s="46" t="str">
        <f>IF(C11=0,"",E11/C11*100)</f>
        <v/>
      </c>
    </row>
    <row r="12" customHeight="1" spans="1:6">
      <c r="A12" s="45"/>
      <c r="B12" s="46"/>
      <c r="C12" s="46"/>
      <c r="D12" s="46"/>
      <c r="E12" s="46"/>
      <c r="F12" s="46"/>
    </row>
    <row r="13" customHeight="1" spans="1:6">
      <c r="A13" s="45"/>
      <c r="B13" s="46"/>
      <c r="C13" s="46"/>
      <c r="D13" s="46"/>
      <c r="E13" s="46"/>
      <c r="F13" s="46"/>
    </row>
    <row r="14" customHeight="1" spans="1:6">
      <c r="A14" s="45"/>
      <c r="B14" s="46"/>
      <c r="C14" s="46"/>
      <c r="D14" s="46"/>
      <c r="E14" s="46"/>
      <c r="F14" s="46"/>
    </row>
    <row r="15" customHeight="1" spans="1:6">
      <c r="A15" s="45"/>
      <c r="B15" s="46"/>
      <c r="C15" s="46"/>
      <c r="D15" s="46"/>
      <c r="E15" s="46"/>
      <c r="F15" s="46"/>
    </row>
    <row r="16" customHeight="1" spans="1:6">
      <c r="A16" s="45"/>
      <c r="B16" s="46"/>
      <c r="C16" s="46"/>
      <c r="D16" s="46"/>
      <c r="E16" s="46"/>
      <c r="F16" s="46"/>
    </row>
    <row r="17" customHeight="1" spans="1:6">
      <c r="A17" s="45"/>
      <c r="B17" s="46"/>
      <c r="C17" s="46"/>
      <c r="D17" s="46"/>
      <c r="E17" s="46"/>
      <c r="F17" s="46"/>
    </row>
    <row r="18" customHeight="1" spans="1:6">
      <c r="A18" s="45"/>
      <c r="B18" s="46"/>
      <c r="C18" s="46"/>
      <c r="D18" s="46"/>
      <c r="E18" s="46"/>
      <c r="F18" s="46"/>
    </row>
    <row r="19" customHeight="1" spans="1:6">
      <c r="A19" s="45"/>
      <c r="B19" s="46"/>
      <c r="C19" s="46"/>
      <c r="D19" s="46"/>
      <c r="E19" s="46"/>
      <c r="F19" s="46"/>
    </row>
    <row r="20" customHeight="1" spans="1:6">
      <c r="A20" s="45"/>
      <c r="B20" s="46"/>
      <c r="C20" s="46"/>
      <c r="D20" s="46"/>
      <c r="E20" s="46"/>
      <c r="F20" s="46"/>
    </row>
    <row r="21" customHeight="1" spans="1:6">
      <c r="A21" s="45"/>
      <c r="B21" s="46"/>
      <c r="C21" s="46"/>
      <c r="D21" s="46"/>
      <c r="E21" s="46"/>
      <c r="F21" s="46"/>
    </row>
    <row r="22" customHeight="1" spans="1:6">
      <c r="A22" s="45"/>
      <c r="B22" s="46"/>
      <c r="C22" s="46"/>
      <c r="D22" s="46"/>
      <c r="E22" s="46"/>
      <c r="F22" s="46"/>
    </row>
    <row r="23" customHeight="1" spans="1:6">
      <c r="A23" s="45"/>
      <c r="B23" s="46"/>
      <c r="C23" s="46"/>
      <c r="D23" s="46"/>
      <c r="E23" s="46"/>
      <c r="F23" s="46"/>
    </row>
    <row r="24" customHeight="1" spans="1:6">
      <c r="A24" s="45"/>
      <c r="B24" s="46"/>
      <c r="C24" s="46"/>
      <c r="D24" s="46"/>
      <c r="E24" s="46"/>
      <c r="F24" s="46"/>
    </row>
    <row r="25" customHeight="1" spans="1:6">
      <c r="A25" s="45"/>
      <c r="B25" s="46"/>
      <c r="C25" s="46"/>
      <c r="D25" s="46"/>
      <c r="E25" s="46"/>
      <c r="F25" s="46"/>
    </row>
    <row r="26" customHeight="1" spans="1:6">
      <c r="A26" s="45"/>
      <c r="B26" s="46"/>
      <c r="C26" s="46"/>
      <c r="D26" s="46"/>
      <c r="E26" s="46"/>
      <c r="F26" s="46"/>
    </row>
    <row r="27" customHeight="1" spans="1:6">
      <c r="A27" s="45" t="s">
        <v>966</v>
      </c>
      <c r="B27" s="50"/>
      <c r="C27" s="46">
        <f>SUM(C7:C26)</f>
        <v>0</v>
      </c>
      <c r="D27" s="46">
        <f>SUM(D7:D26)</f>
        <v>0</v>
      </c>
      <c r="E27" s="46">
        <f>D27-C27</f>
        <v>0</v>
      </c>
      <c r="F27" s="46" t="str">
        <f>IF(C27=0,"",E27/C27*100)</f>
        <v/>
      </c>
    </row>
    <row r="28" customHeight="1" spans="4:7">
      <c r="D28" s="40" t="str">
        <f>"评估人员："&amp;基本信息输入表!$Q$17</f>
        <v>评估人员：资谷才、王晓</v>
      </c>
      <c r="G28" s="356" t="s">
        <v>159</v>
      </c>
    </row>
    <row r="29" customHeight="1" spans="7:7">
      <c r="G29" s="48" t="s">
        <v>837</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M29"/>
  <sheetViews>
    <sheetView showGridLines="0" zoomScale="96" zoomScaleNormal="96" topLeftCell="A3" workbookViewId="0">
      <selection activeCell="E7" sqref="E7:E26"/>
    </sheetView>
  </sheetViews>
  <sheetFormatPr defaultColWidth="9" defaultRowHeight="15.75" customHeight="1"/>
  <cols>
    <col min="1" max="1" width="5.66666666666667" style="9" customWidth="1"/>
    <col min="2" max="2" width="15.1666666666667" style="9" customWidth="1"/>
    <col min="3" max="4" width="9" style="9" customWidth="1"/>
    <col min="5" max="5" width="8.66666666666667" style="223" customWidth="1"/>
    <col min="6" max="6" width="7.66666666666667" style="9" customWidth="1"/>
    <col min="7" max="7" width="8.16666666666667" style="9" customWidth="1"/>
    <col min="8" max="8" width="18.1666666666667" style="9" customWidth="1"/>
    <col min="9" max="10" width="15.6666666666667" style="9" customWidth="1"/>
    <col min="11" max="11" width="12.6666666666667" style="9" customWidth="1"/>
    <col min="12" max="12" width="9" style="9" customWidth="1"/>
    <col min="13" max="13" width="9" style="8" customWidth="1"/>
    <col min="14" max="15" width="9" style="9" customWidth="1"/>
    <col min="16" max="16384" width="9" style="9"/>
  </cols>
  <sheetData>
    <row r="1" customHeight="1" spans="1:1">
      <c r="A1" s="10" t="s">
        <v>0</v>
      </c>
    </row>
    <row r="2" s="7" customFormat="1" ht="30" customHeight="1" spans="1:13">
      <c r="A2" s="11" t="s">
        <v>967</v>
      </c>
      <c r="M2" s="12"/>
    </row>
    <row r="3" customHeight="1" spans="1:1">
      <c r="A3" s="8" t="str">
        <f>"评估基准日："&amp;TEXT(基本信息输入表!M7,"yyyy年mm月dd日")</f>
        <v>评估基准日：2024年04月30日</v>
      </c>
    </row>
    <row r="4" ht="14.25" customHeight="1" spans="1:11">
      <c r="A4" s="8"/>
      <c r="B4" s="8"/>
      <c r="C4" s="8"/>
      <c r="D4" s="8"/>
      <c r="E4" s="359"/>
      <c r="F4" s="8"/>
      <c r="G4" s="8"/>
      <c r="H4" s="8"/>
      <c r="I4" s="8"/>
      <c r="J4" s="8"/>
      <c r="K4" s="13" t="s">
        <v>968</v>
      </c>
    </row>
    <row r="5" customHeight="1" spans="1:12">
      <c r="A5" s="9" t="str">
        <f>基本信息输入表!K6&amp;"："&amp;基本信息输入表!M6</f>
        <v>产权持有单位：昆明中石油昆仑车用天然气有限公司</v>
      </c>
      <c r="K5" s="89" t="s">
        <v>885</v>
      </c>
      <c r="L5" s="15"/>
    </row>
    <row r="6" s="8" customFormat="1" customHeight="1" spans="1:13">
      <c r="A6" s="17" t="s">
        <v>4</v>
      </c>
      <c r="B6" s="17" t="s">
        <v>736</v>
      </c>
      <c r="C6" s="17" t="s">
        <v>969</v>
      </c>
      <c r="D6" s="17" t="s">
        <v>970</v>
      </c>
      <c r="E6" s="347" t="s">
        <v>737</v>
      </c>
      <c r="F6" s="17" t="s">
        <v>971</v>
      </c>
      <c r="G6" s="17" t="s">
        <v>972</v>
      </c>
      <c r="H6" s="17" t="s">
        <v>973</v>
      </c>
      <c r="I6" s="17" t="s">
        <v>6</v>
      </c>
      <c r="J6" s="17" t="s">
        <v>7</v>
      </c>
      <c r="K6" s="17" t="s">
        <v>683</v>
      </c>
      <c r="L6" s="17" t="s">
        <v>176</v>
      </c>
      <c r="M6" s="209" t="s">
        <v>890</v>
      </c>
    </row>
    <row r="7" ht="12.75" customHeight="1" spans="1:13">
      <c r="A7" s="19" t="str">
        <f>IF(C7="","",ROW()-6)</f>
        <v/>
      </c>
      <c r="B7" s="20"/>
      <c r="C7" s="20"/>
      <c r="D7" s="19"/>
      <c r="E7" s="21"/>
      <c r="F7" s="55"/>
      <c r="G7" s="22"/>
      <c r="H7" s="22"/>
      <c r="I7" s="365"/>
      <c r="J7" s="22"/>
      <c r="K7" s="22" t="str">
        <f>IF(I7=0,"",(J7-I7)/I7*100)</f>
        <v/>
      </c>
      <c r="L7" s="20"/>
      <c r="M7" s="8" t="s">
        <v>974</v>
      </c>
    </row>
    <row r="8" ht="12.75" customHeight="1" spans="1:13">
      <c r="A8" s="19" t="str">
        <f t="shared" ref="A8:A26" si="0">IF(C8="","",ROW()-6)</f>
        <v/>
      </c>
      <c r="B8" s="20"/>
      <c r="C8" s="20"/>
      <c r="D8" s="19"/>
      <c r="E8" s="21"/>
      <c r="F8" s="55"/>
      <c r="G8" s="22"/>
      <c r="H8" s="22"/>
      <c r="I8" s="365"/>
      <c r="J8" s="22"/>
      <c r="K8" s="22" t="str">
        <f t="shared" ref="K8:K27" si="1">IF(I8=0,"",(J8-I8)/I8*100)</f>
        <v/>
      </c>
      <c r="L8" s="20"/>
      <c r="M8" s="8" t="s">
        <v>975</v>
      </c>
    </row>
    <row r="9" ht="12.75" customHeight="1" spans="1:13">
      <c r="A9" s="19" t="str">
        <f t="shared" si="0"/>
        <v/>
      </c>
      <c r="B9" s="20"/>
      <c r="C9" s="20"/>
      <c r="D9" s="19"/>
      <c r="E9" s="21"/>
      <c r="F9" s="55"/>
      <c r="G9" s="22"/>
      <c r="H9" s="22"/>
      <c r="I9" s="365"/>
      <c r="J9" s="22"/>
      <c r="K9" s="22" t="str">
        <f t="shared" si="1"/>
        <v/>
      </c>
      <c r="L9" s="20"/>
      <c r="M9" s="8" t="s">
        <v>976</v>
      </c>
    </row>
    <row r="10" ht="12.75" customHeight="1" spans="1:13">
      <c r="A10" s="19" t="str">
        <f t="shared" si="0"/>
        <v/>
      </c>
      <c r="B10" s="20"/>
      <c r="C10" s="20"/>
      <c r="D10" s="19"/>
      <c r="E10" s="21"/>
      <c r="F10" s="55"/>
      <c r="G10" s="22"/>
      <c r="H10" s="22"/>
      <c r="I10" s="365"/>
      <c r="J10" s="22"/>
      <c r="K10" s="22" t="str">
        <f t="shared" si="1"/>
        <v/>
      </c>
      <c r="L10" s="20"/>
      <c r="M10" s="8" t="s">
        <v>977</v>
      </c>
    </row>
    <row r="11" ht="12.75" customHeight="1" spans="1:13">
      <c r="A11" s="19" t="str">
        <f t="shared" si="0"/>
        <v/>
      </c>
      <c r="B11" s="20"/>
      <c r="C11" s="20"/>
      <c r="D11" s="19"/>
      <c r="E11" s="21"/>
      <c r="F11" s="55"/>
      <c r="G11" s="22"/>
      <c r="H11" s="22"/>
      <c r="I11" s="365"/>
      <c r="J11" s="22"/>
      <c r="K11" s="22" t="str">
        <f t="shared" si="1"/>
        <v/>
      </c>
      <c r="L11" s="20"/>
      <c r="M11" s="8" t="s">
        <v>978</v>
      </c>
    </row>
    <row r="12" ht="12.75" customHeight="1" spans="1:13">
      <c r="A12" s="19" t="str">
        <f t="shared" si="0"/>
        <v/>
      </c>
      <c r="B12" s="20"/>
      <c r="C12" s="20"/>
      <c r="D12" s="19"/>
      <c r="E12" s="21"/>
      <c r="F12" s="55"/>
      <c r="G12" s="22"/>
      <c r="H12" s="22"/>
      <c r="I12" s="365"/>
      <c r="J12" s="22"/>
      <c r="K12" s="22" t="str">
        <f t="shared" si="1"/>
        <v/>
      </c>
      <c r="L12" s="20"/>
      <c r="M12" s="8" t="s">
        <v>979</v>
      </c>
    </row>
    <row r="13" ht="12.75" customHeight="1" spans="1:13">
      <c r="A13" s="19" t="str">
        <f t="shared" si="0"/>
        <v/>
      </c>
      <c r="B13" s="20"/>
      <c r="C13" s="20"/>
      <c r="D13" s="19"/>
      <c r="E13" s="21"/>
      <c r="F13" s="55"/>
      <c r="G13" s="22"/>
      <c r="H13" s="22"/>
      <c r="I13" s="365"/>
      <c r="J13" s="22"/>
      <c r="K13" s="22" t="str">
        <f t="shared" si="1"/>
        <v/>
      </c>
      <c r="L13" s="20"/>
      <c r="M13" s="8" t="s">
        <v>980</v>
      </c>
    </row>
    <row r="14" ht="12.75" customHeight="1" spans="1:13">
      <c r="A14" s="19" t="str">
        <f t="shared" si="0"/>
        <v/>
      </c>
      <c r="B14" s="20"/>
      <c r="C14" s="20"/>
      <c r="D14" s="19"/>
      <c r="E14" s="21"/>
      <c r="F14" s="55"/>
      <c r="G14" s="22"/>
      <c r="H14" s="22"/>
      <c r="I14" s="365"/>
      <c r="J14" s="22"/>
      <c r="K14" s="22" t="str">
        <f t="shared" si="1"/>
        <v/>
      </c>
      <c r="L14" s="20"/>
      <c r="M14" s="8" t="s">
        <v>981</v>
      </c>
    </row>
    <row r="15" ht="12.75" customHeight="1" spans="1:13">
      <c r="A15" s="19" t="str">
        <f t="shared" si="0"/>
        <v/>
      </c>
      <c r="B15" s="20"/>
      <c r="C15" s="20"/>
      <c r="D15" s="19"/>
      <c r="E15" s="21"/>
      <c r="F15" s="55"/>
      <c r="G15" s="22"/>
      <c r="H15" s="22"/>
      <c r="I15" s="365"/>
      <c r="J15" s="22"/>
      <c r="K15" s="22" t="str">
        <f t="shared" si="1"/>
        <v/>
      </c>
      <c r="L15" s="20"/>
      <c r="M15" s="8" t="s">
        <v>982</v>
      </c>
    </row>
    <row r="16" ht="12.75" customHeight="1" spans="1:13">
      <c r="A16" s="19" t="str">
        <f t="shared" si="0"/>
        <v/>
      </c>
      <c r="B16" s="20"/>
      <c r="C16" s="20"/>
      <c r="D16" s="19"/>
      <c r="E16" s="21"/>
      <c r="F16" s="55"/>
      <c r="G16" s="22"/>
      <c r="H16" s="22"/>
      <c r="I16" s="365"/>
      <c r="J16" s="22"/>
      <c r="K16" s="22" t="str">
        <f t="shared" si="1"/>
        <v/>
      </c>
      <c r="L16" s="20"/>
      <c r="M16" s="8" t="s">
        <v>983</v>
      </c>
    </row>
    <row r="17" ht="12.75" customHeight="1" spans="1:13">
      <c r="A17" s="19" t="str">
        <f t="shared" si="0"/>
        <v/>
      </c>
      <c r="B17" s="20"/>
      <c r="C17" s="20"/>
      <c r="D17" s="19"/>
      <c r="E17" s="21"/>
      <c r="F17" s="55"/>
      <c r="G17" s="22"/>
      <c r="H17" s="22"/>
      <c r="I17" s="365"/>
      <c r="J17" s="22"/>
      <c r="K17" s="22" t="str">
        <f t="shared" si="1"/>
        <v/>
      </c>
      <c r="L17" s="20"/>
      <c r="M17" s="8" t="s">
        <v>984</v>
      </c>
    </row>
    <row r="18" ht="12.75" customHeight="1" spans="1:13">
      <c r="A18" s="19" t="str">
        <f t="shared" si="0"/>
        <v/>
      </c>
      <c r="B18" s="20"/>
      <c r="C18" s="20"/>
      <c r="D18" s="19"/>
      <c r="E18" s="21"/>
      <c r="F18" s="55"/>
      <c r="G18" s="22"/>
      <c r="H18" s="22"/>
      <c r="I18" s="365"/>
      <c r="J18" s="22"/>
      <c r="K18" s="22" t="str">
        <f t="shared" si="1"/>
        <v/>
      </c>
      <c r="L18" s="20"/>
      <c r="M18" s="8" t="s">
        <v>985</v>
      </c>
    </row>
    <row r="19" ht="12.75" customHeight="1" spans="1:13">
      <c r="A19" s="19" t="str">
        <f t="shared" si="0"/>
        <v/>
      </c>
      <c r="B19" s="20"/>
      <c r="C19" s="20"/>
      <c r="D19" s="19"/>
      <c r="E19" s="21"/>
      <c r="F19" s="55"/>
      <c r="G19" s="22"/>
      <c r="H19" s="22"/>
      <c r="I19" s="365"/>
      <c r="J19" s="22"/>
      <c r="K19" s="22" t="str">
        <f t="shared" si="1"/>
        <v/>
      </c>
      <c r="L19" s="20"/>
      <c r="M19" s="8" t="s">
        <v>986</v>
      </c>
    </row>
    <row r="20" ht="12.75" customHeight="1" spans="1:13">
      <c r="A20" s="19" t="str">
        <f t="shared" si="0"/>
        <v/>
      </c>
      <c r="B20" s="20"/>
      <c r="C20" s="20"/>
      <c r="D20" s="19"/>
      <c r="E20" s="21"/>
      <c r="F20" s="55"/>
      <c r="G20" s="22"/>
      <c r="H20" s="22"/>
      <c r="I20" s="365"/>
      <c r="J20" s="22"/>
      <c r="K20" s="22" t="str">
        <f t="shared" si="1"/>
        <v/>
      </c>
      <c r="L20" s="20"/>
      <c r="M20" s="8" t="s">
        <v>987</v>
      </c>
    </row>
    <row r="21" ht="12.75" customHeight="1" spans="1:13">
      <c r="A21" s="19" t="str">
        <f t="shared" si="0"/>
        <v/>
      </c>
      <c r="B21" s="20"/>
      <c r="C21" s="20"/>
      <c r="D21" s="19"/>
      <c r="E21" s="21"/>
      <c r="F21" s="55"/>
      <c r="G21" s="22"/>
      <c r="H21" s="22"/>
      <c r="I21" s="365"/>
      <c r="J21" s="22"/>
      <c r="K21" s="22" t="str">
        <f t="shared" si="1"/>
        <v/>
      </c>
      <c r="L21" s="20"/>
      <c r="M21" s="8" t="s">
        <v>988</v>
      </c>
    </row>
    <row r="22" ht="12.75" customHeight="1" spans="1:13">
      <c r="A22" s="19" t="str">
        <f t="shared" si="0"/>
        <v/>
      </c>
      <c r="B22" s="20"/>
      <c r="C22" s="20"/>
      <c r="D22" s="19"/>
      <c r="E22" s="21"/>
      <c r="F22" s="55"/>
      <c r="G22" s="22"/>
      <c r="H22" s="22"/>
      <c r="I22" s="365"/>
      <c r="J22" s="22"/>
      <c r="K22" s="22" t="str">
        <f t="shared" si="1"/>
        <v/>
      </c>
      <c r="L22" s="20"/>
      <c r="M22" s="8" t="s">
        <v>989</v>
      </c>
    </row>
    <row r="23" ht="12.75" customHeight="1" spans="1:13">
      <c r="A23" s="19" t="str">
        <f t="shared" si="0"/>
        <v/>
      </c>
      <c r="B23" s="20"/>
      <c r="C23" s="20"/>
      <c r="D23" s="19"/>
      <c r="E23" s="21"/>
      <c r="F23" s="55"/>
      <c r="G23" s="22"/>
      <c r="H23" s="22"/>
      <c r="I23" s="365"/>
      <c r="J23" s="22"/>
      <c r="K23" s="22" t="str">
        <f t="shared" si="1"/>
        <v/>
      </c>
      <c r="L23" s="20"/>
      <c r="M23" s="8" t="s">
        <v>990</v>
      </c>
    </row>
    <row r="24" ht="12.75" customHeight="1" spans="1:13">
      <c r="A24" s="19" t="str">
        <f t="shared" si="0"/>
        <v/>
      </c>
      <c r="B24" s="20"/>
      <c r="C24" s="20"/>
      <c r="D24" s="19"/>
      <c r="E24" s="21"/>
      <c r="F24" s="55"/>
      <c r="G24" s="22"/>
      <c r="H24" s="22"/>
      <c r="I24" s="365"/>
      <c r="J24" s="22"/>
      <c r="K24" s="22" t="str">
        <f t="shared" si="1"/>
        <v/>
      </c>
      <c r="L24" s="20"/>
      <c r="M24" s="8" t="s">
        <v>991</v>
      </c>
    </row>
    <row r="25" ht="12.75" customHeight="1" spans="1:13">
      <c r="A25" s="19" t="str">
        <f t="shared" si="0"/>
        <v/>
      </c>
      <c r="B25" s="20"/>
      <c r="C25" s="20"/>
      <c r="D25" s="19"/>
      <c r="E25" s="21"/>
      <c r="F25" s="55"/>
      <c r="G25" s="22"/>
      <c r="H25" s="22"/>
      <c r="I25" s="365"/>
      <c r="J25" s="22"/>
      <c r="K25" s="22" t="str">
        <f t="shared" si="1"/>
        <v/>
      </c>
      <c r="L25" s="20"/>
      <c r="M25" s="8" t="s">
        <v>992</v>
      </c>
    </row>
    <row r="26" ht="12.75" customHeight="1" spans="1:13">
      <c r="A26" s="19" t="str">
        <f t="shared" si="0"/>
        <v/>
      </c>
      <c r="B26" s="20"/>
      <c r="C26" s="20"/>
      <c r="D26" s="19"/>
      <c r="E26" s="21"/>
      <c r="F26" s="55"/>
      <c r="G26" s="22"/>
      <c r="H26" s="22"/>
      <c r="I26" s="365"/>
      <c r="J26" s="22"/>
      <c r="K26" s="22" t="str">
        <f t="shared" si="1"/>
        <v/>
      </c>
      <c r="L26" s="20"/>
      <c r="M26" s="8" t="s">
        <v>993</v>
      </c>
    </row>
    <row r="27" customHeight="1" spans="1:12">
      <c r="A27" s="23" t="s">
        <v>994</v>
      </c>
      <c r="B27" s="24"/>
      <c r="C27" s="26"/>
      <c r="D27" s="26"/>
      <c r="E27" s="364"/>
      <c r="F27" s="26"/>
      <c r="G27" s="26"/>
      <c r="H27" s="30"/>
      <c r="I27" s="30">
        <f>SUM(I7:I26)</f>
        <v>0</v>
      </c>
      <c r="J27" s="30">
        <f>SUM(J7:J26)</f>
        <v>0</v>
      </c>
      <c r="K27" s="22" t="str">
        <f t="shared" si="1"/>
        <v/>
      </c>
      <c r="L27" s="26"/>
    </row>
    <row r="28" customHeight="1" spans="1:13">
      <c r="A28" s="9" t="str">
        <f>基本信息输入表!$K$6&amp;"填表人："&amp;基本信息输入表!$M$18</f>
        <v>产权持有单位填表人：包娴</v>
      </c>
      <c r="J28" s="9" t="str">
        <f>"评估人员："&amp;基本信息输入表!$Q$18</f>
        <v>评估人员：资谷才、王晓</v>
      </c>
      <c r="M28" s="209" t="s">
        <v>837</v>
      </c>
    </row>
    <row r="29" customHeight="1" spans="1:1">
      <c r="A29" s="9" t="str">
        <f>"填表日期："&amp;YEAR(基本信息输入表!$O$18)&amp;"年"&amp;MONTH(基本信息输入表!$O$18)&amp;"月"&amp;DAY(基本信息输入表!$O$18)&amp;"日"</f>
        <v>填表日期：2024年5月8日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R28"/>
  <sheetViews>
    <sheetView topLeftCell="A12" workbookViewId="0">
      <selection activeCell="F8" sqref="F8:G27"/>
    </sheetView>
  </sheetViews>
  <sheetFormatPr defaultColWidth="8.66666666666667" defaultRowHeight="12"/>
  <cols>
    <col min="1" max="1" width="9.66666666666667" style="887" customWidth="1"/>
    <col min="2" max="11" width="8.66666666666667" style="887"/>
    <col min="12" max="12" width="13.1666666666667" style="887" customWidth="1"/>
    <col min="13" max="13" width="7.16666666666667" style="887" customWidth="1"/>
    <col min="14" max="14" width="13.1666666666667" style="887" customWidth="1"/>
    <col min="15" max="16" width="8.66666666666667" style="887"/>
    <col min="17" max="17" width="13.1666666666667" style="887" customWidth="1"/>
    <col min="18" max="16384" width="8.66666666666667" style="887"/>
  </cols>
  <sheetData>
    <row r="1" spans="1:7">
      <c r="A1" s="861" t="s">
        <v>0</v>
      </c>
      <c r="B1" s="888"/>
      <c r="C1" s="888"/>
      <c r="D1" s="888"/>
      <c r="E1" s="888"/>
      <c r="F1" s="888"/>
      <c r="G1" s="888"/>
    </row>
    <row r="2" spans="1:7">
      <c r="A2" s="889" t="s">
        <v>160</v>
      </c>
      <c r="B2" s="889"/>
      <c r="C2" s="889"/>
      <c r="D2" s="889"/>
      <c r="E2" s="889"/>
      <c r="F2" s="889"/>
      <c r="G2" s="889"/>
    </row>
    <row r="3" spans="1:7">
      <c r="A3" s="890">
        <f>基本信息输入表!M7</f>
        <v>45412</v>
      </c>
      <c r="B3" s="890"/>
      <c r="C3" s="890"/>
      <c r="D3" s="890"/>
      <c r="E3" s="890"/>
      <c r="F3" s="890"/>
      <c r="G3" s="890"/>
    </row>
    <row r="4" spans="1:7">
      <c r="A4" s="891"/>
      <c r="B4" s="891"/>
      <c r="C4" s="891"/>
      <c r="D4" s="891"/>
      <c r="E4" s="891"/>
      <c r="F4" s="891"/>
      <c r="G4" s="891"/>
    </row>
    <row r="5" spans="1:7">
      <c r="A5" s="891"/>
      <c r="B5" s="891"/>
      <c r="C5" s="891"/>
      <c r="D5" s="891"/>
      <c r="E5" s="891"/>
      <c r="F5" s="891"/>
      <c r="G5" s="892"/>
    </row>
    <row r="6" spans="1:7">
      <c r="A6" s="893" t="str">
        <f>基本信息输入表!M6</f>
        <v>昆明中石油昆仑车用天然气有限公司</v>
      </c>
      <c r="B6" s="893"/>
      <c r="C6" s="893"/>
      <c r="D6" s="893"/>
      <c r="E6" s="888"/>
      <c r="F6" s="888"/>
      <c r="G6" s="892"/>
    </row>
    <row r="7" s="886" customFormat="1" ht="29.25" customHeight="1" spans="1:17">
      <c r="A7" s="894" t="s">
        <v>4</v>
      </c>
      <c r="B7" s="894" t="s">
        <v>161</v>
      </c>
      <c r="C7" s="894" t="s">
        <v>162</v>
      </c>
      <c r="D7" s="894" t="s">
        <v>163</v>
      </c>
      <c r="E7" s="894" t="s">
        <v>164</v>
      </c>
      <c r="F7" s="894" t="s">
        <v>165</v>
      </c>
      <c r="G7" s="895" t="s">
        <v>166</v>
      </c>
      <c r="H7" s="896" t="s">
        <v>167</v>
      </c>
      <c r="I7" s="896" t="s">
        <v>168</v>
      </c>
      <c r="J7" s="896" t="s">
        <v>169</v>
      </c>
      <c r="K7" s="896" t="s">
        <v>170</v>
      </c>
      <c r="L7" s="896" t="s">
        <v>171</v>
      </c>
      <c r="M7" s="896" t="s">
        <v>172</v>
      </c>
      <c r="N7" s="896" t="s">
        <v>173</v>
      </c>
      <c r="O7" s="896" t="s">
        <v>174</v>
      </c>
      <c r="P7" s="896" t="s">
        <v>175</v>
      </c>
      <c r="Q7" s="896" t="s">
        <v>176</v>
      </c>
    </row>
    <row r="8" spans="1:17">
      <c r="A8" s="897" t="str">
        <f>IF(B8="","",ROW()-6)</f>
        <v/>
      </c>
      <c r="B8" s="898"/>
      <c r="C8" s="899"/>
      <c r="D8" s="898"/>
      <c r="E8" s="900"/>
      <c r="F8" s="901"/>
      <c r="G8" s="902"/>
      <c r="H8" s="903"/>
      <c r="I8" s="903"/>
      <c r="J8" s="904"/>
      <c r="K8" s="904"/>
      <c r="L8" s="905"/>
      <c r="M8" s="905"/>
      <c r="N8" s="905"/>
      <c r="O8" s="904"/>
      <c r="P8" s="904"/>
      <c r="Q8" s="896" t="s">
        <v>177</v>
      </c>
    </row>
    <row r="9" spans="1:17">
      <c r="A9" s="897" t="str">
        <f t="shared" ref="A9:A27" si="0">IF(B9="","",ROW()-6)</f>
        <v/>
      </c>
      <c r="B9" s="898"/>
      <c r="C9" s="899"/>
      <c r="D9" s="898"/>
      <c r="E9" s="900"/>
      <c r="F9" s="901"/>
      <c r="G9" s="902"/>
      <c r="H9" s="903"/>
      <c r="I9" s="903"/>
      <c r="J9" s="904"/>
      <c r="K9" s="904"/>
      <c r="L9" s="905"/>
      <c r="M9" s="905"/>
      <c r="N9" s="905"/>
      <c r="O9" s="904"/>
      <c r="P9" s="904"/>
      <c r="Q9" s="896" t="s">
        <v>178</v>
      </c>
    </row>
    <row r="10" spans="1:17">
      <c r="A10" s="897" t="str">
        <f t="shared" si="0"/>
        <v/>
      </c>
      <c r="B10" s="898"/>
      <c r="C10" s="899"/>
      <c r="D10" s="898"/>
      <c r="E10" s="900"/>
      <c r="F10" s="901"/>
      <c r="G10" s="902"/>
      <c r="H10" s="903"/>
      <c r="I10" s="903"/>
      <c r="J10" s="904"/>
      <c r="K10" s="904"/>
      <c r="L10" s="905"/>
      <c r="M10" s="905"/>
      <c r="N10" s="905"/>
      <c r="O10" s="904"/>
      <c r="P10" s="904"/>
      <c r="Q10" s="896" t="s">
        <v>179</v>
      </c>
    </row>
    <row r="11" spans="1:17">
      <c r="A11" s="897" t="str">
        <f t="shared" si="0"/>
        <v/>
      </c>
      <c r="B11" s="898"/>
      <c r="C11" s="899"/>
      <c r="D11" s="898"/>
      <c r="E11" s="900"/>
      <c r="F11" s="901"/>
      <c r="G11" s="902"/>
      <c r="H11" s="903"/>
      <c r="I11" s="903"/>
      <c r="J11" s="904"/>
      <c r="K11" s="904"/>
      <c r="L11" s="905"/>
      <c r="M11" s="905"/>
      <c r="N11" s="905"/>
      <c r="O11" s="904"/>
      <c r="P11" s="904"/>
      <c r="Q11" s="896" t="s">
        <v>180</v>
      </c>
    </row>
    <row r="12" spans="1:17">
      <c r="A12" s="897" t="str">
        <f t="shared" si="0"/>
        <v/>
      </c>
      <c r="B12" s="898"/>
      <c r="C12" s="899"/>
      <c r="D12" s="898"/>
      <c r="E12" s="900"/>
      <c r="F12" s="901"/>
      <c r="G12" s="902"/>
      <c r="H12" s="903"/>
      <c r="I12" s="903"/>
      <c r="J12" s="904"/>
      <c r="K12" s="904"/>
      <c r="L12" s="904"/>
      <c r="M12" s="904"/>
      <c r="N12" s="904"/>
      <c r="O12" s="904"/>
      <c r="P12" s="904"/>
      <c r="Q12" s="903"/>
    </row>
    <row r="13" spans="1:17">
      <c r="A13" s="897" t="str">
        <f t="shared" si="0"/>
        <v/>
      </c>
      <c r="B13" s="898"/>
      <c r="C13" s="899"/>
      <c r="D13" s="898"/>
      <c r="E13" s="900"/>
      <c r="F13" s="901"/>
      <c r="G13" s="902"/>
      <c r="H13" s="903"/>
      <c r="I13" s="903"/>
      <c r="J13" s="904"/>
      <c r="K13" s="904"/>
      <c r="L13" s="904"/>
      <c r="M13" s="904"/>
      <c r="N13" s="904"/>
      <c r="O13" s="904"/>
      <c r="P13" s="904"/>
      <c r="Q13" s="903"/>
    </row>
    <row r="14" spans="1:17">
      <c r="A14" s="897" t="str">
        <f t="shared" si="0"/>
        <v/>
      </c>
      <c r="B14" s="898"/>
      <c r="C14" s="899"/>
      <c r="D14" s="898"/>
      <c r="E14" s="900"/>
      <c r="F14" s="901"/>
      <c r="G14" s="902"/>
      <c r="H14" s="903"/>
      <c r="I14" s="903"/>
      <c r="J14" s="904"/>
      <c r="K14" s="904"/>
      <c r="L14" s="904"/>
      <c r="M14" s="904"/>
      <c r="N14" s="904"/>
      <c r="O14" s="904"/>
      <c r="P14" s="904"/>
      <c r="Q14" s="903"/>
    </row>
    <row r="15" spans="1:17">
      <c r="A15" s="897" t="str">
        <f t="shared" si="0"/>
        <v/>
      </c>
      <c r="B15" s="898"/>
      <c r="C15" s="899"/>
      <c r="D15" s="898"/>
      <c r="E15" s="900"/>
      <c r="F15" s="901"/>
      <c r="G15" s="902"/>
      <c r="H15" s="903"/>
      <c r="I15" s="903"/>
      <c r="J15" s="904"/>
      <c r="K15" s="904"/>
      <c r="L15" s="904"/>
      <c r="M15" s="904"/>
      <c r="N15" s="904"/>
      <c r="O15" s="904"/>
      <c r="P15" s="904"/>
      <c r="Q15" s="903"/>
    </row>
    <row r="16" spans="1:17">
      <c r="A16" s="897" t="str">
        <f t="shared" si="0"/>
        <v/>
      </c>
      <c r="B16" s="898"/>
      <c r="C16" s="899"/>
      <c r="D16" s="898"/>
      <c r="E16" s="900"/>
      <c r="F16" s="901"/>
      <c r="G16" s="902"/>
      <c r="H16" s="903"/>
      <c r="I16" s="903"/>
      <c r="J16" s="904"/>
      <c r="K16" s="904"/>
      <c r="L16" s="904"/>
      <c r="M16" s="904"/>
      <c r="N16" s="904"/>
      <c r="O16" s="904"/>
      <c r="P16" s="904"/>
      <c r="Q16" s="903"/>
    </row>
    <row r="17" spans="1:17">
      <c r="A17" s="897" t="str">
        <f t="shared" si="0"/>
        <v/>
      </c>
      <c r="B17" s="898"/>
      <c r="C17" s="899"/>
      <c r="D17" s="898"/>
      <c r="E17" s="900"/>
      <c r="F17" s="901"/>
      <c r="G17" s="902"/>
      <c r="H17" s="903"/>
      <c r="I17" s="903"/>
      <c r="J17" s="904"/>
      <c r="K17" s="904"/>
      <c r="L17" s="904"/>
      <c r="M17" s="904"/>
      <c r="N17" s="904"/>
      <c r="O17" s="904"/>
      <c r="P17" s="904"/>
      <c r="Q17" s="903"/>
    </row>
    <row r="18" spans="1:17">
      <c r="A18" s="897" t="str">
        <f t="shared" si="0"/>
        <v/>
      </c>
      <c r="B18" s="898"/>
      <c r="C18" s="899"/>
      <c r="D18" s="898"/>
      <c r="E18" s="900"/>
      <c r="F18" s="901"/>
      <c r="G18" s="902"/>
      <c r="H18" s="903"/>
      <c r="I18" s="903"/>
      <c r="J18" s="904"/>
      <c r="K18" s="904"/>
      <c r="L18" s="904"/>
      <c r="M18" s="904"/>
      <c r="N18" s="904"/>
      <c r="O18" s="904"/>
      <c r="P18" s="904"/>
      <c r="Q18" s="903"/>
    </row>
    <row r="19" spans="1:17">
      <c r="A19" s="897" t="str">
        <f t="shared" si="0"/>
        <v/>
      </c>
      <c r="B19" s="898"/>
      <c r="C19" s="899"/>
      <c r="D19" s="898"/>
      <c r="E19" s="900"/>
      <c r="F19" s="901"/>
      <c r="G19" s="902"/>
      <c r="H19" s="903"/>
      <c r="I19" s="903"/>
      <c r="J19" s="904"/>
      <c r="K19" s="904"/>
      <c r="L19" s="904"/>
      <c r="M19" s="904"/>
      <c r="N19" s="904"/>
      <c r="O19" s="904"/>
      <c r="P19" s="904"/>
      <c r="Q19" s="903"/>
    </row>
    <row r="20" spans="1:17">
      <c r="A20" s="897" t="str">
        <f t="shared" si="0"/>
        <v/>
      </c>
      <c r="B20" s="898"/>
      <c r="C20" s="899"/>
      <c r="D20" s="898"/>
      <c r="E20" s="900"/>
      <c r="F20" s="901"/>
      <c r="G20" s="902"/>
      <c r="H20" s="903"/>
      <c r="I20" s="903"/>
      <c r="J20" s="904"/>
      <c r="K20" s="904"/>
      <c r="L20" s="904"/>
      <c r="M20" s="904"/>
      <c r="N20" s="904"/>
      <c r="O20" s="904"/>
      <c r="P20" s="904"/>
      <c r="Q20" s="903"/>
    </row>
    <row r="21" spans="1:17">
      <c r="A21" s="897" t="str">
        <f t="shared" si="0"/>
        <v/>
      </c>
      <c r="B21" s="898"/>
      <c r="C21" s="899"/>
      <c r="D21" s="898"/>
      <c r="E21" s="900"/>
      <c r="F21" s="901"/>
      <c r="G21" s="902"/>
      <c r="H21" s="903"/>
      <c r="I21" s="903"/>
      <c r="J21" s="904"/>
      <c r="K21" s="904"/>
      <c r="L21" s="904"/>
      <c r="M21" s="904"/>
      <c r="N21" s="904"/>
      <c r="O21" s="904"/>
      <c r="P21" s="904"/>
      <c r="Q21" s="903"/>
    </row>
    <row r="22" spans="1:17">
      <c r="A22" s="897" t="str">
        <f t="shared" si="0"/>
        <v/>
      </c>
      <c r="B22" s="898"/>
      <c r="C22" s="899"/>
      <c r="D22" s="898"/>
      <c r="E22" s="900"/>
      <c r="F22" s="901"/>
      <c r="G22" s="902"/>
      <c r="H22" s="903"/>
      <c r="I22" s="903"/>
      <c r="J22" s="904"/>
      <c r="K22" s="904"/>
      <c r="L22" s="904"/>
      <c r="M22" s="904"/>
      <c r="N22" s="904"/>
      <c r="O22" s="904"/>
      <c r="P22" s="904"/>
      <c r="Q22" s="903"/>
    </row>
    <row r="23" spans="1:17">
      <c r="A23" s="897" t="str">
        <f t="shared" si="0"/>
        <v/>
      </c>
      <c r="B23" s="898"/>
      <c r="C23" s="899"/>
      <c r="D23" s="898"/>
      <c r="E23" s="900"/>
      <c r="F23" s="901"/>
      <c r="G23" s="902"/>
      <c r="H23" s="903"/>
      <c r="I23" s="903"/>
      <c r="J23" s="904"/>
      <c r="K23" s="904"/>
      <c r="L23" s="904"/>
      <c r="M23" s="904"/>
      <c r="N23" s="904"/>
      <c r="O23" s="904"/>
      <c r="P23" s="904"/>
      <c r="Q23" s="903"/>
    </row>
    <row r="24" spans="1:17">
      <c r="A24" s="897" t="str">
        <f t="shared" si="0"/>
        <v/>
      </c>
      <c r="B24" s="898"/>
      <c r="C24" s="899"/>
      <c r="D24" s="898"/>
      <c r="E24" s="900"/>
      <c r="F24" s="901"/>
      <c r="G24" s="902"/>
      <c r="H24" s="903"/>
      <c r="I24" s="903"/>
      <c r="J24" s="904"/>
      <c r="K24" s="904"/>
      <c r="L24" s="904"/>
      <c r="M24" s="904"/>
      <c r="N24" s="904"/>
      <c r="O24" s="904"/>
      <c r="P24" s="904"/>
      <c r="Q24" s="903"/>
    </row>
    <row r="25" spans="1:17">
      <c r="A25" s="897" t="str">
        <f t="shared" si="0"/>
        <v/>
      </c>
      <c r="B25" s="898"/>
      <c r="C25" s="899"/>
      <c r="D25" s="898"/>
      <c r="E25" s="900"/>
      <c r="F25" s="901"/>
      <c r="G25" s="902"/>
      <c r="H25" s="903"/>
      <c r="I25" s="903"/>
      <c r="J25" s="904"/>
      <c r="K25" s="904"/>
      <c r="L25" s="904"/>
      <c r="M25" s="904"/>
      <c r="N25" s="904"/>
      <c r="O25" s="904"/>
      <c r="P25" s="904"/>
      <c r="Q25" s="903"/>
    </row>
    <row r="26" spans="1:17">
      <c r="A26" s="897" t="str">
        <f t="shared" si="0"/>
        <v/>
      </c>
      <c r="B26" s="898"/>
      <c r="C26" s="899"/>
      <c r="D26" s="898"/>
      <c r="E26" s="900"/>
      <c r="F26" s="901"/>
      <c r="G26" s="902"/>
      <c r="H26" s="903"/>
      <c r="I26" s="903"/>
      <c r="J26" s="904"/>
      <c r="K26" s="904"/>
      <c r="L26" s="904"/>
      <c r="M26" s="904"/>
      <c r="N26" s="904"/>
      <c r="O26" s="904"/>
      <c r="P26" s="904"/>
      <c r="Q26" s="903"/>
    </row>
    <row r="27" spans="1:17">
      <c r="A27" s="897" t="str">
        <f t="shared" si="0"/>
        <v/>
      </c>
      <c r="B27" s="898"/>
      <c r="C27" s="899"/>
      <c r="D27" s="898"/>
      <c r="E27" s="900"/>
      <c r="F27" s="901"/>
      <c r="G27" s="902"/>
      <c r="H27" s="903"/>
      <c r="I27" s="903"/>
      <c r="J27" s="904"/>
      <c r="K27" s="904"/>
      <c r="L27" s="904"/>
      <c r="M27" s="904"/>
      <c r="N27" s="904"/>
      <c r="O27" s="904"/>
      <c r="P27" s="904"/>
      <c r="Q27" s="903"/>
    </row>
    <row r="28" spans="18:18">
      <c r="R28" s="906" t="s">
        <v>159</v>
      </c>
    </row>
  </sheetData>
  <mergeCells count="3">
    <mergeCell ref="A2:G2"/>
    <mergeCell ref="A3:G3"/>
    <mergeCell ref="A6:D6"/>
  </mergeCells>
  <hyperlinks>
    <hyperlink ref="A1" location="索引目录!A1" display="返回索引目录"/>
  </hyperlinks>
  <pageMargins left="0.699305555555556" right="0.699305555555556" top="0.75" bottom="0.75" header="0.3" footer="0.3"/>
  <pageSetup paperSize="9" scale="76"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M29"/>
  <sheetViews>
    <sheetView showGridLines="0" zoomScale="96" zoomScaleNormal="96" workbookViewId="0">
      <selection activeCell="J27" sqref="J27"/>
    </sheetView>
  </sheetViews>
  <sheetFormatPr defaultColWidth="9" defaultRowHeight="15.75" customHeight="1"/>
  <cols>
    <col min="1" max="1" width="5.5" style="9" customWidth="1"/>
    <col min="2" max="2" width="18.1666666666667" style="9" customWidth="1"/>
    <col min="3" max="4" width="9" style="9" customWidth="1"/>
    <col min="5" max="6" width="8.16666666666667" style="223" customWidth="1"/>
    <col min="7" max="7" width="9" style="9" customWidth="1"/>
    <col min="8" max="8" width="7.16666666666667" style="9" customWidth="1"/>
    <col min="9" max="10" width="15.6666666666667" style="9" customWidth="1"/>
    <col min="11" max="11" width="12.6666666666667" style="9" customWidth="1"/>
    <col min="12" max="12" width="7.66666666666667" style="9" customWidth="1"/>
    <col min="13" max="13" width="9" style="8" customWidth="1"/>
    <col min="14" max="15" width="9" style="9" customWidth="1"/>
    <col min="16" max="16384" width="9" style="9"/>
  </cols>
  <sheetData>
    <row r="1" customHeight="1" spans="1:1">
      <c r="A1" s="10" t="s">
        <v>0</v>
      </c>
    </row>
    <row r="2" s="7" customFormat="1" ht="30" customHeight="1" spans="1:13">
      <c r="A2" s="11" t="s">
        <v>995</v>
      </c>
      <c r="M2" s="12"/>
    </row>
    <row r="3" customHeight="1" spans="1:1">
      <c r="A3" s="8" t="str">
        <f>"评估基准日："&amp;TEXT(基本信息输入表!M7,"yyyy年mm月dd日")</f>
        <v>评估基准日：2024年04月30日</v>
      </c>
    </row>
    <row r="4" ht="14.25" customHeight="1" spans="1:12">
      <c r="A4" s="8"/>
      <c r="B4" s="8"/>
      <c r="C4" s="8"/>
      <c r="D4" s="8"/>
      <c r="E4" s="359"/>
      <c r="F4" s="359"/>
      <c r="G4" s="8"/>
      <c r="H4" s="8"/>
      <c r="I4" s="8"/>
      <c r="J4" s="8"/>
      <c r="K4" s="13" t="s">
        <v>996</v>
      </c>
      <c r="L4" s="13"/>
    </row>
    <row r="5" customHeight="1" spans="1:12">
      <c r="A5" s="9" t="str">
        <f>基本信息输入表!K6&amp;"："&amp;基本信息输入表!M6</f>
        <v>产权持有单位：昆明中石油昆仑车用天然气有限公司</v>
      </c>
      <c r="K5" s="89" t="s">
        <v>885</v>
      </c>
      <c r="L5" s="15"/>
    </row>
    <row r="6" s="8" customFormat="1" customHeight="1" spans="1:13">
      <c r="A6" s="17" t="s">
        <v>4</v>
      </c>
      <c r="B6" s="17" t="s">
        <v>736</v>
      </c>
      <c r="C6" s="17" t="s">
        <v>997</v>
      </c>
      <c r="D6" s="17" t="s">
        <v>998</v>
      </c>
      <c r="E6" s="347" t="s">
        <v>999</v>
      </c>
      <c r="F6" s="347" t="s">
        <v>737</v>
      </c>
      <c r="G6" s="17" t="s">
        <v>1000</v>
      </c>
      <c r="H6" s="17" t="s">
        <v>1001</v>
      </c>
      <c r="I6" s="17" t="s">
        <v>6</v>
      </c>
      <c r="J6" s="17" t="s">
        <v>7</v>
      </c>
      <c r="K6" s="17" t="s">
        <v>683</v>
      </c>
      <c r="L6" s="17" t="s">
        <v>176</v>
      </c>
      <c r="M6" s="209" t="s">
        <v>890</v>
      </c>
    </row>
    <row r="7" s="8" customFormat="1" customHeight="1" spans="1:13">
      <c r="A7" s="17" t="str">
        <f>IF(C7="","",ROW()-6)</f>
        <v/>
      </c>
      <c r="B7" s="17"/>
      <c r="C7" s="17"/>
      <c r="D7" s="17"/>
      <c r="E7" s="349"/>
      <c r="F7" s="349"/>
      <c r="G7" s="348"/>
      <c r="H7" s="17"/>
      <c r="I7" s="17"/>
      <c r="J7" s="22"/>
      <c r="K7" s="17" t="str">
        <f>IF(I7=0,"",(J7-I7)/I7*100)</f>
        <v/>
      </c>
      <c r="L7" s="17"/>
      <c r="M7" s="8" t="s">
        <v>1002</v>
      </c>
    </row>
    <row r="8" s="8" customFormat="1" customHeight="1" spans="1:13">
      <c r="A8" s="17" t="str">
        <f t="shared" ref="A8:A26" si="0">IF(C8="","",ROW()-6)</f>
        <v/>
      </c>
      <c r="B8" s="17"/>
      <c r="C8" s="17"/>
      <c r="D8" s="17"/>
      <c r="E8" s="349"/>
      <c r="F8" s="349"/>
      <c r="G8" s="348"/>
      <c r="H8" s="17"/>
      <c r="I8" s="17"/>
      <c r="J8" s="22"/>
      <c r="K8" s="17" t="str">
        <f t="shared" ref="K8:K27" si="1">IF(I8=0,"",(J8-I8)/I8*100)</f>
        <v/>
      </c>
      <c r="L8" s="17"/>
      <c r="M8" s="8" t="s">
        <v>1003</v>
      </c>
    </row>
    <row r="9" s="8" customFormat="1" customHeight="1" spans="1:13">
      <c r="A9" s="17" t="str">
        <f t="shared" si="0"/>
        <v/>
      </c>
      <c r="B9" s="17"/>
      <c r="C9" s="17"/>
      <c r="D9" s="17"/>
      <c r="E9" s="349"/>
      <c r="F9" s="349"/>
      <c r="G9" s="348"/>
      <c r="H9" s="17"/>
      <c r="I9" s="17"/>
      <c r="J9" s="22"/>
      <c r="K9" s="17" t="str">
        <f t="shared" si="1"/>
        <v/>
      </c>
      <c r="L9" s="17"/>
      <c r="M9" s="8" t="s">
        <v>1004</v>
      </c>
    </row>
    <row r="10" s="8" customFormat="1" customHeight="1" spans="1:13">
      <c r="A10" s="17" t="str">
        <f t="shared" si="0"/>
        <v/>
      </c>
      <c r="B10" s="17"/>
      <c r="C10" s="17"/>
      <c r="D10" s="17"/>
      <c r="E10" s="349"/>
      <c r="F10" s="349"/>
      <c r="G10" s="348"/>
      <c r="H10" s="17"/>
      <c r="I10" s="17"/>
      <c r="J10" s="22"/>
      <c r="K10" s="17" t="str">
        <f t="shared" si="1"/>
        <v/>
      </c>
      <c r="L10" s="17"/>
      <c r="M10" s="8" t="s">
        <v>1005</v>
      </c>
    </row>
    <row r="11" s="8" customFormat="1" customHeight="1" spans="1:13">
      <c r="A11" s="17" t="str">
        <f t="shared" si="0"/>
        <v/>
      </c>
      <c r="B11" s="17"/>
      <c r="C11" s="17"/>
      <c r="D11" s="17"/>
      <c r="E11" s="349"/>
      <c r="F11" s="349"/>
      <c r="G11" s="348"/>
      <c r="H11" s="17"/>
      <c r="I11" s="17"/>
      <c r="J11" s="22"/>
      <c r="K11" s="17" t="str">
        <f t="shared" si="1"/>
        <v/>
      </c>
      <c r="L11" s="17"/>
      <c r="M11" s="8" t="s">
        <v>1006</v>
      </c>
    </row>
    <row r="12" s="8" customFormat="1" customHeight="1" spans="1:13">
      <c r="A12" s="17" t="str">
        <f t="shared" si="0"/>
        <v/>
      </c>
      <c r="B12" s="17"/>
      <c r="C12" s="17"/>
      <c r="D12" s="17"/>
      <c r="E12" s="349"/>
      <c r="F12" s="349"/>
      <c r="G12" s="348"/>
      <c r="H12" s="17"/>
      <c r="I12" s="17"/>
      <c r="J12" s="22"/>
      <c r="K12" s="17" t="str">
        <f t="shared" si="1"/>
        <v/>
      </c>
      <c r="L12" s="17"/>
      <c r="M12" s="8" t="s">
        <v>1007</v>
      </c>
    </row>
    <row r="13" s="8" customFormat="1" customHeight="1" spans="1:13">
      <c r="A13" s="17" t="str">
        <f t="shared" si="0"/>
        <v/>
      </c>
      <c r="B13" s="17"/>
      <c r="C13" s="17"/>
      <c r="D13" s="17"/>
      <c r="E13" s="349"/>
      <c r="F13" s="349"/>
      <c r="G13" s="348"/>
      <c r="H13" s="17"/>
      <c r="I13" s="17"/>
      <c r="J13" s="22"/>
      <c r="K13" s="17" t="str">
        <f t="shared" si="1"/>
        <v/>
      </c>
      <c r="L13" s="17"/>
      <c r="M13" s="8" t="s">
        <v>1008</v>
      </c>
    </row>
    <row r="14" s="8" customFormat="1" customHeight="1" spans="1:13">
      <c r="A14" s="17" t="str">
        <f t="shared" si="0"/>
        <v/>
      </c>
      <c r="B14" s="17"/>
      <c r="C14" s="17"/>
      <c r="D14" s="17"/>
      <c r="E14" s="349"/>
      <c r="F14" s="349"/>
      <c r="G14" s="348"/>
      <c r="H14" s="17"/>
      <c r="I14" s="17"/>
      <c r="J14" s="22"/>
      <c r="K14" s="17" t="str">
        <f t="shared" si="1"/>
        <v/>
      </c>
      <c r="L14" s="17"/>
      <c r="M14" s="8" t="s">
        <v>1009</v>
      </c>
    </row>
    <row r="15" s="8" customFormat="1" customHeight="1" spans="1:13">
      <c r="A15" s="17" t="str">
        <f t="shared" si="0"/>
        <v/>
      </c>
      <c r="B15" s="17"/>
      <c r="C15" s="17"/>
      <c r="D15" s="17"/>
      <c r="E15" s="349"/>
      <c r="F15" s="349"/>
      <c r="G15" s="348"/>
      <c r="H15" s="17"/>
      <c r="I15" s="17"/>
      <c r="J15" s="22"/>
      <c r="K15" s="17" t="str">
        <f t="shared" si="1"/>
        <v/>
      </c>
      <c r="L15" s="17"/>
      <c r="M15" s="8" t="s">
        <v>1010</v>
      </c>
    </row>
    <row r="16" s="8" customFormat="1" customHeight="1" spans="1:13">
      <c r="A16" s="17" t="str">
        <f t="shared" si="0"/>
        <v/>
      </c>
      <c r="B16" s="17"/>
      <c r="C16" s="17"/>
      <c r="D16" s="17"/>
      <c r="E16" s="349"/>
      <c r="F16" s="349"/>
      <c r="G16" s="348"/>
      <c r="H16" s="17"/>
      <c r="I16" s="17"/>
      <c r="J16" s="22"/>
      <c r="K16" s="17" t="str">
        <f t="shared" si="1"/>
        <v/>
      </c>
      <c r="L16" s="17"/>
      <c r="M16" s="8" t="s">
        <v>1011</v>
      </c>
    </row>
    <row r="17" s="8" customFormat="1" customHeight="1" spans="1:13">
      <c r="A17" s="17" t="str">
        <f t="shared" si="0"/>
        <v/>
      </c>
      <c r="B17" s="17"/>
      <c r="C17" s="17"/>
      <c r="D17" s="17"/>
      <c r="E17" s="349"/>
      <c r="F17" s="349"/>
      <c r="G17" s="348"/>
      <c r="H17" s="17"/>
      <c r="I17" s="17"/>
      <c r="J17" s="22"/>
      <c r="K17" s="17" t="str">
        <f t="shared" si="1"/>
        <v/>
      </c>
      <c r="L17" s="17"/>
      <c r="M17" s="8" t="s">
        <v>1012</v>
      </c>
    </row>
    <row r="18" s="8" customFormat="1" customHeight="1" spans="1:13">
      <c r="A18" s="17" t="str">
        <f t="shared" si="0"/>
        <v/>
      </c>
      <c r="B18" s="17"/>
      <c r="C18" s="17"/>
      <c r="D18" s="17"/>
      <c r="E18" s="349"/>
      <c r="F18" s="349"/>
      <c r="G18" s="348"/>
      <c r="H18" s="17"/>
      <c r="I18" s="17"/>
      <c r="J18" s="22"/>
      <c r="K18" s="17" t="str">
        <f t="shared" si="1"/>
        <v/>
      </c>
      <c r="L18" s="17"/>
      <c r="M18" s="8" t="s">
        <v>1013</v>
      </c>
    </row>
    <row r="19" s="8" customFormat="1" customHeight="1" spans="1:13">
      <c r="A19" s="17" t="str">
        <f t="shared" si="0"/>
        <v/>
      </c>
      <c r="B19" s="17"/>
      <c r="C19" s="17"/>
      <c r="D19" s="17"/>
      <c r="E19" s="349"/>
      <c r="F19" s="349"/>
      <c r="G19" s="348"/>
      <c r="H19" s="17"/>
      <c r="I19" s="17"/>
      <c r="J19" s="22"/>
      <c r="K19" s="17" t="str">
        <f t="shared" si="1"/>
        <v/>
      </c>
      <c r="L19" s="17"/>
      <c r="M19" s="8" t="s">
        <v>1014</v>
      </c>
    </row>
    <row r="20" s="8" customFormat="1" customHeight="1" spans="1:13">
      <c r="A20" s="17" t="str">
        <f t="shared" si="0"/>
        <v/>
      </c>
      <c r="B20" s="17"/>
      <c r="C20" s="17"/>
      <c r="D20" s="17"/>
      <c r="E20" s="349"/>
      <c r="F20" s="349"/>
      <c r="G20" s="348"/>
      <c r="H20" s="17"/>
      <c r="I20" s="17"/>
      <c r="J20" s="22"/>
      <c r="K20" s="17" t="str">
        <f t="shared" si="1"/>
        <v/>
      </c>
      <c r="L20" s="17"/>
      <c r="M20" s="8" t="s">
        <v>1015</v>
      </c>
    </row>
    <row r="21" s="8" customFormat="1" customHeight="1" spans="1:13">
      <c r="A21" s="17" t="str">
        <f t="shared" si="0"/>
        <v/>
      </c>
      <c r="B21" s="17"/>
      <c r="C21" s="17"/>
      <c r="D21" s="17"/>
      <c r="E21" s="349"/>
      <c r="F21" s="349"/>
      <c r="G21" s="348"/>
      <c r="H21" s="17"/>
      <c r="I21" s="17"/>
      <c r="J21" s="22"/>
      <c r="K21" s="17" t="str">
        <f t="shared" si="1"/>
        <v/>
      </c>
      <c r="L21" s="17"/>
      <c r="M21" s="8" t="s">
        <v>1016</v>
      </c>
    </row>
    <row r="22" s="8" customFormat="1" customHeight="1" spans="1:13">
      <c r="A22" s="17" t="str">
        <f t="shared" si="0"/>
        <v/>
      </c>
      <c r="B22" s="17"/>
      <c r="C22" s="17"/>
      <c r="D22" s="17"/>
      <c r="E22" s="349"/>
      <c r="F22" s="349"/>
      <c r="G22" s="348"/>
      <c r="H22" s="17"/>
      <c r="I22" s="17"/>
      <c r="J22" s="22"/>
      <c r="K22" s="17" t="str">
        <f t="shared" si="1"/>
        <v/>
      </c>
      <c r="L22" s="17"/>
      <c r="M22" s="8" t="s">
        <v>1017</v>
      </c>
    </row>
    <row r="23" s="8" customFormat="1" customHeight="1" spans="1:13">
      <c r="A23" s="17" t="str">
        <f t="shared" si="0"/>
        <v/>
      </c>
      <c r="B23" s="17"/>
      <c r="C23" s="17"/>
      <c r="D23" s="17"/>
      <c r="E23" s="349"/>
      <c r="F23" s="349"/>
      <c r="G23" s="348"/>
      <c r="H23" s="17"/>
      <c r="I23" s="17"/>
      <c r="J23" s="22"/>
      <c r="K23" s="17" t="str">
        <f t="shared" si="1"/>
        <v/>
      </c>
      <c r="L23" s="17"/>
      <c r="M23" s="8" t="s">
        <v>1018</v>
      </c>
    </row>
    <row r="24" s="8" customFormat="1" customHeight="1" spans="1:13">
      <c r="A24" s="17" t="str">
        <f t="shared" si="0"/>
        <v/>
      </c>
      <c r="B24" s="17"/>
      <c r="C24" s="17"/>
      <c r="D24" s="17"/>
      <c r="E24" s="349"/>
      <c r="F24" s="349"/>
      <c r="G24" s="348"/>
      <c r="H24" s="17"/>
      <c r="I24" s="17"/>
      <c r="J24" s="22"/>
      <c r="K24" s="17" t="str">
        <f t="shared" si="1"/>
        <v/>
      </c>
      <c r="L24" s="17"/>
      <c r="M24" s="8" t="s">
        <v>1019</v>
      </c>
    </row>
    <row r="25" s="8" customFormat="1" customHeight="1" spans="1:13">
      <c r="A25" s="17" t="str">
        <f t="shared" si="0"/>
        <v/>
      </c>
      <c r="B25" s="17"/>
      <c r="C25" s="17"/>
      <c r="D25" s="17"/>
      <c r="E25" s="349"/>
      <c r="F25" s="349"/>
      <c r="G25" s="348"/>
      <c r="H25" s="17"/>
      <c r="I25" s="17"/>
      <c r="J25" s="22"/>
      <c r="K25" s="17" t="str">
        <f t="shared" si="1"/>
        <v/>
      </c>
      <c r="L25" s="17"/>
      <c r="M25" s="8" t="s">
        <v>1020</v>
      </c>
    </row>
    <row r="26" s="8" customFormat="1" customHeight="1" spans="1:13">
      <c r="A26" s="17" t="str">
        <f t="shared" si="0"/>
        <v/>
      </c>
      <c r="B26" s="17"/>
      <c r="C26" s="17"/>
      <c r="D26" s="17"/>
      <c r="E26" s="349"/>
      <c r="F26" s="349"/>
      <c r="G26" s="348"/>
      <c r="H26" s="17"/>
      <c r="I26" s="17"/>
      <c r="J26" s="22"/>
      <c r="K26" s="17" t="str">
        <f t="shared" si="1"/>
        <v/>
      </c>
      <c r="L26" s="17"/>
      <c r="M26" s="8" t="s">
        <v>1021</v>
      </c>
    </row>
    <row r="27" ht="12.75" customHeight="1" spans="1:12">
      <c r="A27" s="32" t="s">
        <v>994</v>
      </c>
      <c r="B27" s="81"/>
      <c r="C27" s="20"/>
      <c r="D27" s="19"/>
      <c r="E27" s="53"/>
      <c r="F27" s="53"/>
      <c r="G27" s="343"/>
      <c r="H27" s="22"/>
      <c r="I27" s="22">
        <f>SUM(I7:I26)</f>
        <v>0</v>
      </c>
      <c r="J27" s="486">
        <f>SUM(J7:J26)</f>
        <v>0</v>
      </c>
      <c r="K27" s="32" t="str">
        <f t="shared" si="1"/>
        <v/>
      </c>
      <c r="L27" s="487"/>
    </row>
    <row r="28" customHeight="1" spans="1:13">
      <c r="A28" s="9" t="str">
        <f>基本信息输入表!$K$6&amp;"填表人："&amp;基本信息输入表!$M$19</f>
        <v>产权持有单位填表人：包娴</v>
      </c>
      <c r="F28" s="9"/>
      <c r="J28" s="9" t="str">
        <f>"评估人员："&amp;基本信息输入表!$Q$19</f>
        <v>评估人员：资谷才、王晓</v>
      </c>
      <c r="M28" s="209" t="s">
        <v>837</v>
      </c>
    </row>
    <row r="29" customHeight="1" spans="1:6">
      <c r="A29" s="9" t="str">
        <f>"填表日期："&amp;YEAR(基本信息输入表!$O$19)&amp;"年"&amp;MONTH(基本信息输入表!$O$19)&amp;"月"&amp;DAY(基本信息输入表!$O$19)&amp;"日"</f>
        <v>填表日期：2024年5月8日</v>
      </c>
      <c r="F29" s="9"/>
    </row>
  </sheetData>
  <mergeCells count="5">
    <mergeCell ref="A2:K2"/>
    <mergeCell ref="A3:K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M29"/>
  <sheetViews>
    <sheetView showGridLines="0" zoomScale="96" zoomScaleNormal="96" topLeftCell="A2" workbookViewId="0">
      <selection activeCell="F7" sqref="F7:F26"/>
    </sheetView>
  </sheetViews>
  <sheetFormatPr defaultColWidth="9" defaultRowHeight="15.75" customHeight="1"/>
  <cols>
    <col min="1" max="1" width="4.16666666666667" style="9" customWidth="1"/>
    <col min="2" max="2" width="16.6666666666667" style="9" customWidth="1"/>
    <col min="3" max="3" width="10.6666666666667" style="9" customWidth="1"/>
    <col min="4" max="5" width="7.16666666666667" style="9" customWidth="1"/>
    <col min="6" max="6" width="7.16666666666667" style="223" customWidth="1"/>
    <col min="7" max="7" width="9.16666666666667" style="9" customWidth="1"/>
    <col min="8" max="8" width="11.6666666666667" style="9" customWidth="1"/>
    <col min="9" max="10" width="14.6666666666667" style="9" customWidth="1"/>
    <col min="11" max="11" width="12.6666666666667" style="9" customWidth="1"/>
    <col min="12" max="12" width="9" style="9" customWidth="1"/>
    <col min="13" max="13" width="9" style="8" customWidth="1"/>
    <col min="14" max="15" width="9" style="9" customWidth="1"/>
    <col min="16" max="16384" width="9" style="9"/>
  </cols>
  <sheetData>
    <row r="1" customHeight="1" spans="1:1">
      <c r="A1" s="10" t="s">
        <v>0</v>
      </c>
    </row>
    <row r="2" s="7" customFormat="1" ht="30" customHeight="1" spans="1:13">
      <c r="A2" s="11" t="s">
        <v>1022</v>
      </c>
      <c r="M2" s="12"/>
    </row>
    <row r="3" customHeight="1" spans="1:1">
      <c r="A3" s="8" t="str">
        <f>"评估基准日："&amp;TEXT(基本信息输入表!M7,"yyyy年mm月dd日")</f>
        <v>评估基准日：2024年04月30日</v>
      </c>
    </row>
    <row r="4" ht="14.25" customHeight="1" spans="1:11">
      <c r="A4" s="8"/>
      <c r="B4" s="8"/>
      <c r="C4" s="8"/>
      <c r="D4" s="8"/>
      <c r="E4" s="8"/>
      <c r="F4" s="359"/>
      <c r="G4" s="8"/>
      <c r="H4" s="8"/>
      <c r="I4" s="8"/>
      <c r="J4" s="8"/>
      <c r="K4" s="13" t="s">
        <v>1023</v>
      </c>
    </row>
    <row r="5" customHeight="1" spans="1:12">
      <c r="A5" s="9" t="str">
        <f>基本信息输入表!K6&amp;"："&amp;基本信息输入表!M6</f>
        <v>产权持有单位：昆明中石油昆仑车用天然气有限公司</v>
      </c>
      <c r="K5" s="89" t="s">
        <v>885</v>
      </c>
      <c r="L5" s="15"/>
    </row>
    <row r="6" s="8" customFormat="1" customHeight="1" spans="1:13">
      <c r="A6" s="17" t="s">
        <v>4</v>
      </c>
      <c r="B6" s="17" t="s">
        <v>1024</v>
      </c>
      <c r="C6" s="17" t="s">
        <v>1025</v>
      </c>
      <c r="D6" s="17" t="s">
        <v>1026</v>
      </c>
      <c r="E6" s="17" t="s">
        <v>1027</v>
      </c>
      <c r="F6" s="347" t="s">
        <v>737</v>
      </c>
      <c r="G6" s="17" t="s">
        <v>1001</v>
      </c>
      <c r="H6" s="17" t="s">
        <v>1028</v>
      </c>
      <c r="I6" s="17" t="s">
        <v>6</v>
      </c>
      <c r="J6" s="17" t="s">
        <v>7</v>
      </c>
      <c r="K6" s="17" t="s">
        <v>683</v>
      </c>
      <c r="L6" s="17" t="s">
        <v>176</v>
      </c>
      <c r="M6" s="209" t="s">
        <v>890</v>
      </c>
    </row>
    <row r="7" ht="12.75" customHeight="1" spans="1:13">
      <c r="A7" s="19" t="str">
        <f>IF(C7="","",ROW()-6)</f>
        <v/>
      </c>
      <c r="B7" s="20"/>
      <c r="C7" s="20"/>
      <c r="D7" s="20"/>
      <c r="E7" s="19"/>
      <c r="F7" s="21"/>
      <c r="G7" s="22"/>
      <c r="H7" s="22"/>
      <c r="I7" s="365"/>
      <c r="J7" s="22"/>
      <c r="K7" s="22" t="str">
        <f>IF(I7=0,"",(J7-I7)/I7*100)</f>
        <v/>
      </c>
      <c r="L7" s="20"/>
      <c r="M7" s="8" t="s">
        <v>1029</v>
      </c>
    </row>
    <row r="8" ht="12.75" customHeight="1" spans="1:13">
      <c r="A8" s="19" t="str">
        <f t="shared" ref="A8:A26" si="0">IF(C8="","",ROW()-6)</f>
        <v/>
      </c>
      <c r="B8" s="20"/>
      <c r="C8" s="20"/>
      <c r="D8" s="20"/>
      <c r="E8" s="19"/>
      <c r="F8" s="21"/>
      <c r="G8" s="22"/>
      <c r="H8" s="22"/>
      <c r="I8" s="365"/>
      <c r="J8" s="22"/>
      <c r="K8" s="22" t="str">
        <f t="shared" ref="K8:K27" si="1">IF(I8=0,"",(J8-I8)/I8*100)</f>
        <v/>
      </c>
      <c r="L8" s="20"/>
      <c r="M8" s="8" t="s">
        <v>1030</v>
      </c>
    </row>
    <row r="9" ht="12.75" customHeight="1" spans="1:13">
      <c r="A9" s="19" t="str">
        <f t="shared" si="0"/>
        <v/>
      </c>
      <c r="B9" s="20"/>
      <c r="C9" s="20"/>
      <c r="D9" s="20"/>
      <c r="E9" s="19"/>
      <c r="F9" s="21"/>
      <c r="G9" s="22"/>
      <c r="H9" s="22"/>
      <c r="I9" s="365"/>
      <c r="J9" s="22"/>
      <c r="K9" s="22" t="str">
        <f t="shared" si="1"/>
        <v/>
      </c>
      <c r="L9" s="20"/>
      <c r="M9" s="8" t="s">
        <v>1031</v>
      </c>
    </row>
    <row r="10" ht="12.75" customHeight="1" spans="1:13">
      <c r="A10" s="19" t="str">
        <f t="shared" si="0"/>
        <v/>
      </c>
      <c r="B10" s="20"/>
      <c r="C10" s="20"/>
      <c r="D10" s="20"/>
      <c r="E10" s="19"/>
      <c r="F10" s="21"/>
      <c r="G10" s="22"/>
      <c r="H10" s="22"/>
      <c r="I10" s="365"/>
      <c r="J10" s="22"/>
      <c r="K10" s="22" t="str">
        <f t="shared" si="1"/>
        <v/>
      </c>
      <c r="L10" s="20"/>
      <c r="M10" s="8" t="s">
        <v>1032</v>
      </c>
    </row>
    <row r="11" ht="12.75" customHeight="1" spans="1:13">
      <c r="A11" s="19" t="str">
        <f t="shared" si="0"/>
        <v/>
      </c>
      <c r="B11" s="20"/>
      <c r="C11" s="20"/>
      <c r="D11" s="20"/>
      <c r="E11" s="19"/>
      <c r="F11" s="21"/>
      <c r="G11" s="22"/>
      <c r="H11" s="22"/>
      <c r="I11" s="365"/>
      <c r="J11" s="22"/>
      <c r="K11" s="22" t="str">
        <f t="shared" si="1"/>
        <v/>
      </c>
      <c r="L11" s="20"/>
      <c r="M11" s="8" t="s">
        <v>1033</v>
      </c>
    </row>
    <row r="12" ht="12.75" customHeight="1" spans="1:13">
      <c r="A12" s="19" t="str">
        <f t="shared" si="0"/>
        <v/>
      </c>
      <c r="B12" s="20"/>
      <c r="C12" s="20"/>
      <c r="D12" s="20"/>
      <c r="E12" s="19"/>
      <c r="F12" s="21"/>
      <c r="G12" s="22"/>
      <c r="H12" s="22"/>
      <c r="I12" s="365"/>
      <c r="J12" s="22"/>
      <c r="K12" s="22" t="str">
        <f t="shared" si="1"/>
        <v/>
      </c>
      <c r="L12" s="20"/>
      <c r="M12" s="8" t="s">
        <v>1034</v>
      </c>
    </row>
    <row r="13" ht="12.75" customHeight="1" spans="1:13">
      <c r="A13" s="19" t="str">
        <f t="shared" si="0"/>
        <v/>
      </c>
      <c r="B13" s="20"/>
      <c r="C13" s="20"/>
      <c r="D13" s="20"/>
      <c r="E13" s="19"/>
      <c r="F13" s="21"/>
      <c r="G13" s="22"/>
      <c r="H13" s="22"/>
      <c r="I13" s="365"/>
      <c r="J13" s="22"/>
      <c r="K13" s="22" t="str">
        <f t="shared" si="1"/>
        <v/>
      </c>
      <c r="L13" s="20"/>
      <c r="M13" s="8" t="s">
        <v>1035</v>
      </c>
    </row>
    <row r="14" ht="12.75" customHeight="1" spans="1:13">
      <c r="A14" s="19" t="str">
        <f t="shared" si="0"/>
        <v/>
      </c>
      <c r="B14" s="20"/>
      <c r="C14" s="20"/>
      <c r="D14" s="20"/>
      <c r="E14" s="19"/>
      <c r="F14" s="21"/>
      <c r="G14" s="22"/>
      <c r="H14" s="22"/>
      <c r="I14" s="365"/>
      <c r="J14" s="22"/>
      <c r="K14" s="22" t="str">
        <f t="shared" si="1"/>
        <v/>
      </c>
      <c r="L14" s="20"/>
      <c r="M14" s="8" t="s">
        <v>1036</v>
      </c>
    </row>
    <row r="15" ht="12.75" customHeight="1" spans="1:13">
      <c r="A15" s="19" t="str">
        <f t="shared" si="0"/>
        <v/>
      </c>
      <c r="B15" s="20"/>
      <c r="C15" s="20"/>
      <c r="D15" s="20"/>
      <c r="E15" s="19"/>
      <c r="F15" s="21"/>
      <c r="G15" s="22"/>
      <c r="H15" s="22"/>
      <c r="I15" s="365"/>
      <c r="J15" s="22"/>
      <c r="K15" s="22" t="str">
        <f t="shared" si="1"/>
        <v/>
      </c>
      <c r="L15" s="20"/>
      <c r="M15" s="8" t="s">
        <v>1037</v>
      </c>
    </row>
    <row r="16" ht="12.75" customHeight="1" spans="1:13">
      <c r="A16" s="19" t="str">
        <f t="shared" si="0"/>
        <v/>
      </c>
      <c r="B16" s="20"/>
      <c r="C16" s="20"/>
      <c r="D16" s="20"/>
      <c r="E16" s="19"/>
      <c r="F16" s="21"/>
      <c r="G16" s="22"/>
      <c r="H16" s="22"/>
      <c r="I16" s="365"/>
      <c r="J16" s="22"/>
      <c r="K16" s="22" t="str">
        <f t="shared" si="1"/>
        <v/>
      </c>
      <c r="L16" s="20"/>
      <c r="M16" s="8" t="s">
        <v>1038</v>
      </c>
    </row>
    <row r="17" ht="12.75" customHeight="1" spans="1:13">
      <c r="A17" s="19" t="str">
        <f t="shared" si="0"/>
        <v/>
      </c>
      <c r="B17" s="20"/>
      <c r="C17" s="20"/>
      <c r="D17" s="20"/>
      <c r="E17" s="19"/>
      <c r="F17" s="21"/>
      <c r="G17" s="22"/>
      <c r="H17" s="22"/>
      <c r="I17" s="365"/>
      <c r="J17" s="22"/>
      <c r="K17" s="22" t="str">
        <f t="shared" si="1"/>
        <v/>
      </c>
      <c r="L17" s="20"/>
      <c r="M17" s="8" t="s">
        <v>1039</v>
      </c>
    </row>
    <row r="18" ht="12.75" customHeight="1" spans="1:13">
      <c r="A18" s="19" t="str">
        <f t="shared" si="0"/>
        <v/>
      </c>
      <c r="B18" s="20"/>
      <c r="C18" s="20"/>
      <c r="D18" s="20"/>
      <c r="E18" s="19"/>
      <c r="F18" s="21"/>
      <c r="G18" s="22"/>
      <c r="H18" s="22"/>
      <c r="I18" s="365"/>
      <c r="J18" s="22"/>
      <c r="K18" s="22" t="str">
        <f t="shared" si="1"/>
        <v/>
      </c>
      <c r="L18" s="20"/>
      <c r="M18" s="8" t="s">
        <v>1040</v>
      </c>
    </row>
    <row r="19" ht="12.75" customHeight="1" spans="1:13">
      <c r="A19" s="19" t="str">
        <f t="shared" si="0"/>
        <v/>
      </c>
      <c r="B19" s="20"/>
      <c r="C19" s="20"/>
      <c r="D19" s="20"/>
      <c r="E19" s="19"/>
      <c r="F19" s="21"/>
      <c r="G19" s="22"/>
      <c r="H19" s="22"/>
      <c r="I19" s="365"/>
      <c r="J19" s="22"/>
      <c r="K19" s="22" t="str">
        <f t="shared" si="1"/>
        <v/>
      </c>
      <c r="L19" s="20"/>
      <c r="M19" s="8" t="s">
        <v>1041</v>
      </c>
    </row>
    <row r="20" ht="12.75" customHeight="1" spans="1:13">
      <c r="A20" s="19" t="str">
        <f t="shared" si="0"/>
        <v/>
      </c>
      <c r="B20" s="20"/>
      <c r="C20" s="20"/>
      <c r="D20" s="20"/>
      <c r="E20" s="19"/>
      <c r="F20" s="21"/>
      <c r="G20" s="22"/>
      <c r="H20" s="22"/>
      <c r="I20" s="365"/>
      <c r="J20" s="22"/>
      <c r="K20" s="22" t="str">
        <f t="shared" si="1"/>
        <v/>
      </c>
      <c r="L20" s="20"/>
      <c r="M20" s="8" t="s">
        <v>1042</v>
      </c>
    </row>
    <row r="21" ht="12.75" customHeight="1" spans="1:13">
      <c r="A21" s="19" t="str">
        <f t="shared" si="0"/>
        <v/>
      </c>
      <c r="B21" s="20"/>
      <c r="C21" s="20"/>
      <c r="D21" s="20"/>
      <c r="E21" s="19"/>
      <c r="F21" s="21"/>
      <c r="G21" s="22"/>
      <c r="H21" s="22"/>
      <c r="I21" s="365"/>
      <c r="J21" s="22"/>
      <c r="K21" s="22" t="str">
        <f t="shared" si="1"/>
        <v/>
      </c>
      <c r="L21" s="20"/>
      <c r="M21" s="8" t="s">
        <v>1043</v>
      </c>
    </row>
    <row r="22" ht="12.75" customHeight="1" spans="1:13">
      <c r="A22" s="19" t="str">
        <f t="shared" si="0"/>
        <v/>
      </c>
      <c r="B22" s="20"/>
      <c r="C22" s="20"/>
      <c r="D22" s="20"/>
      <c r="E22" s="19"/>
      <c r="F22" s="21"/>
      <c r="G22" s="22"/>
      <c r="H22" s="22"/>
      <c r="I22" s="365"/>
      <c r="J22" s="22"/>
      <c r="K22" s="22" t="str">
        <f t="shared" si="1"/>
        <v/>
      </c>
      <c r="L22" s="20"/>
      <c r="M22" s="8" t="s">
        <v>1044</v>
      </c>
    </row>
    <row r="23" ht="12.75" customHeight="1" spans="1:13">
      <c r="A23" s="19" t="str">
        <f t="shared" si="0"/>
        <v/>
      </c>
      <c r="B23" s="20"/>
      <c r="C23" s="20"/>
      <c r="D23" s="20"/>
      <c r="E23" s="19"/>
      <c r="F23" s="21"/>
      <c r="G23" s="22"/>
      <c r="H23" s="22"/>
      <c r="I23" s="365"/>
      <c r="J23" s="22"/>
      <c r="K23" s="22" t="str">
        <f t="shared" si="1"/>
        <v/>
      </c>
      <c r="L23" s="20"/>
      <c r="M23" s="8" t="s">
        <v>1045</v>
      </c>
    </row>
    <row r="24" ht="12.75" customHeight="1" spans="1:13">
      <c r="A24" s="19" t="str">
        <f t="shared" si="0"/>
        <v/>
      </c>
      <c r="B24" s="20"/>
      <c r="C24" s="20"/>
      <c r="D24" s="20"/>
      <c r="E24" s="19"/>
      <c r="F24" s="21"/>
      <c r="G24" s="22"/>
      <c r="H24" s="22"/>
      <c r="I24" s="365"/>
      <c r="J24" s="22"/>
      <c r="K24" s="22" t="str">
        <f t="shared" si="1"/>
        <v/>
      </c>
      <c r="L24" s="20"/>
      <c r="M24" s="8" t="s">
        <v>1046</v>
      </c>
    </row>
    <row r="25" ht="12.75" customHeight="1" spans="1:13">
      <c r="A25" s="19" t="str">
        <f t="shared" si="0"/>
        <v/>
      </c>
      <c r="B25" s="20"/>
      <c r="C25" s="20"/>
      <c r="D25" s="20"/>
      <c r="E25" s="19"/>
      <c r="F25" s="21"/>
      <c r="G25" s="22"/>
      <c r="H25" s="22"/>
      <c r="I25" s="365"/>
      <c r="J25" s="22"/>
      <c r="K25" s="22" t="str">
        <f t="shared" si="1"/>
        <v/>
      </c>
      <c r="L25" s="20"/>
      <c r="M25" s="8" t="s">
        <v>1047</v>
      </c>
    </row>
    <row r="26" ht="12.75" customHeight="1" spans="1:13">
      <c r="A26" s="19" t="str">
        <f t="shared" si="0"/>
        <v/>
      </c>
      <c r="B26" s="20"/>
      <c r="C26" s="20"/>
      <c r="D26" s="20"/>
      <c r="E26" s="19"/>
      <c r="F26" s="21"/>
      <c r="G26" s="22"/>
      <c r="H26" s="22"/>
      <c r="I26" s="365"/>
      <c r="J26" s="22"/>
      <c r="K26" s="22" t="str">
        <f t="shared" si="1"/>
        <v/>
      </c>
      <c r="L26" s="20"/>
      <c r="M26" s="8" t="s">
        <v>1048</v>
      </c>
    </row>
    <row r="27" customHeight="1" spans="1:12">
      <c r="A27" s="23" t="s">
        <v>994</v>
      </c>
      <c r="B27" s="24"/>
      <c r="C27" s="26"/>
      <c r="D27" s="23"/>
      <c r="E27" s="23"/>
      <c r="F27" s="470"/>
      <c r="G27" s="26"/>
      <c r="H27" s="30"/>
      <c r="I27" s="30">
        <f>SUM(I7:I26)</f>
        <v>0</v>
      </c>
      <c r="J27" s="30">
        <f>SUM(J7:J26)</f>
        <v>0</v>
      </c>
      <c r="K27" s="22" t="str">
        <f t="shared" si="1"/>
        <v/>
      </c>
      <c r="L27" s="26"/>
    </row>
    <row r="28" customHeight="1" spans="1:13">
      <c r="A28" s="9" t="str">
        <f>基本信息输入表!$K$6&amp;"填表人："&amp;基本信息输入表!$M$20</f>
        <v>产权持有单位填表人：包娴</v>
      </c>
      <c r="J28" s="9" t="str">
        <f>"评估人员："&amp;基本信息输入表!$Q$20</f>
        <v>评估人员：资谷才、王晓</v>
      </c>
      <c r="M28" s="209" t="s">
        <v>837</v>
      </c>
    </row>
    <row r="29" customHeight="1" spans="1:1">
      <c r="A29" s="9" t="str">
        <f>"填表日期："&amp;YEAR(基本信息输入表!$O$20)&amp;"年"&amp;MONTH(基本信息输入表!$O$20)&amp;"月"&amp;DAY(基本信息输入表!$O$20)&amp;"日"</f>
        <v>填表日期：2024年5月8日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M29"/>
  <sheetViews>
    <sheetView topLeftCell="A4" workbookViewId="0">
      <selection activeCell="G27" sqref="G27"/>
    </sheetView>
  </sheetViews>
  <sheetFormatPr defaultColWidth="9" defaultRowHeight="15.75" customHeight="1"/>
  <cols>
    <col min="1" max="1" width="5.16666666666667" style="9" customWidth="1"/>
    <col min="2" max="2" width="11.6666666666667" style="9" customWidth="1"/>
    <col min="3" max="4" width="8.16666666666667" style="9" customWidth="1"/>
    <col min="5" max="5" width="6.66666666666667" style="9" customWidth="1"/>
    <col min="6" max="6" width="15.5" style="9" customWidth="1"/>
    <col min="7" max="7" width="11.1666666666667" style="9" customWidth="1"/>
    <col min="8" max="8" width="16.6666666666667" style="223" customWidth="1"/>
    <col min="9" max="10" width="11.6666666666667" style="9" customWidth="1"/>
    <col min="11" max="11" width="7.66666666666667" style="9" customWidth="1"/>
    <col min="12" max="12" width="16.6666666666667" style="9" customWidth="1"/>
    <col min="13" max="13" width="8.66666666666667" style="9" customWidth="1"/>
    <col min="14" max="16384" width="9" style="9"/>
  </cols>
  <sheetData>
    <row r="1" customHeight="1" spans="1:1">
      <c r="A1" s="10" t="s">
        <v>0</v>
      </c>
    </row>
    <row r="2" s="7" customFormat="1" ht="30" customHeight="1" spans="1:1">
      <c r="A2" s="11" t="s">
        <v>1049</v>
      </c>
    </row>
    <row r="3" customHeight="1" spans="1:1">
      <c r="A3" s="8" t="str">
        <f>"评估基准日："&amp;TEXT(基本信息输入表!M7,"yyyy年mm月dd日")</f>
        <v>评估基准日：2024年04月30日</v>
      </c>
    </row>
    <row r="4" ht="14.25" customHeight="1" spans="1:12">
      <c r="A4" s="8"/>
      <c r="B4" s="8"/>
      <c r="C4" s="8"/>
      <c r="D4" s="8"/>
      <c r="E4" s="8"/>
      <c r="F4" s="8"/>
      <c r="G4" s="8"/>
      <c r="H4" s="359"/>
      <c r="I4" s="8"/>
      <c r="J4" s="8"/>
      <c r="K4" s="8"/>
      <c r="L4" s="13" t="s">
        <v>1050</v>
      </c>
    </row>
    <row r="5" customHeight="1" spans="1:12">
      <c r="A5" s="9" t="str">
        <f>基本信息输入表!K6&amp;"："&amp;基本信息输入表!M6</f>
        <v>产权持有单位：昆明中石油昆仑车用天然气有限公司</v>
      </c>
      <c r="I5" s="80"/>
      <c r="L5" s="208" t="s">
        <v>885</v>
      </c>
    </row>
    <row r="6" s="8" customFormat="1" customHeight="1" spans="1:12">
      <c r="A6" s="32" t="s">
        <v>4</v>
      </c>
      <c r="B6" s="226" t="s">
        <v>1051</v>
      </c>
      <c r="C6" s="212" t="s">
        <v>1052</v>
      </c>
      <c r="D6" s="212" t="s">
        <v>737</v>
      </c>
      <c r="E6" s="212" t="s">
        <v>1053</v>
      </c>
      <c r="F6" s="478" t="s">
        <v>1054</v>
      </c>
      <c r="G6" s="479" t="s">
        <v>1055</v>
      </c>
      <c r="H6" s="479" t="s">
        <v>1056</v>
      </c>
      <c r="I6" s="226" t="s">
        <v>6</v>
      </c>
      <c r="J6" s="32" t="s">
        <v>7</v>
      </c>
      <c r="K6" s="32" t="s">
        <v>683</v>
      </c>
      <c r="L6" s="32" t="s">
        <v>176</v>
      </c>
    </row>
    <row r="7" customHeight="1" spans="1:13">
      <c r="A7" s="32"/>
      <c r="B7" s="32"/>
      <c r="C7" s="211"/>
      <c r="D7" s="211"/>
      <c r="E7" s="211"/>
      <c r="F7" s="480"/>
      <c r="G7" s="481"/>
      <c r="H7" s="481"/>
      <c r="I7" s="60"/>
      <c r="J7" s="60"/>
      <c r="K7" s="60"/>
      <c r="L7" s="60"/>
      <c r="M7" s="209" t="s">
        <v>890</v>
      </c>
    </row>
    <row r="8" ht="12.75" customHeight="1" spans="1:13">
      <c r="A8" s="19" t="str">
        <f>IF(B8="","",ROW()-7)</f>
        <v/>
      </c>
      <c r="B8" s="20"/>
      <c r="C8" s="20"/>
      <c r="D8" s="33"/>
      <c r="E8" s="59"/>
      <c r="F8" s="59"/>
      <c r="G8" s="482"/>
      <c r="H8" s="482"/>
      <c r="I8" s="365"/>
      <c r="J8" s="365"/>
      <c r="K8" s="22" t="str">
        <f>IF(I8=0,"",(J8-I8)/(I8)*100)</f>
        <v/>
      </c>
      <c r="L8" s="20"/>
      <c r="M8" s="8" t="s">
        <v>1057</v>
      </c>
    </row>
    <row r="9" ht="12.75" customHeight="1" spans="1:13">
      <c r="A9" s="19" t="str">
        <f t="shared" ref="A9:A26" si="0">IF(B9="","",ROW()-7)</f>
        <v/>
      </c>
      <c r="B9" s="20"/>
      <c r="C9" s="20"/>
      <c r="D9" s="33"/>
      <c r="E9" s="59"/>
      <c r="F9" s="59"/>
      <c r="G9" s="482"/>
      <c r="H9" s="482"/>
      <c r="I9" s="365"/>
      <c r="J9" s="365"/>
      <c r="K9" s="22" t="str">
        <f t="shared" ref="K9:K27" si="1">IF(I9=0,"",(J9-I9)/(I9)*100)</f>
        <v/>
      </c>
      <c r="L9" s="20"/>
      <c r="M9" s="8" t="s">
        <v>1058</v>
      </c>
    </row>
    <row r="10" ht="12.75" customHeight="1" spans="1:13">
      <c r="A10" s="19" t="str">
        <f t="shared" si="0"/>
        <v/>
      </c>
      <c r="B10" s="20"/>
      <c r="C10" s="20"/>
      <c r="D10" s="33"/>
      <c r="E10" s="59"/>
      <c r="F10" s="59"/>
      <c r="G10" s="482"/>
      <c r="H10" s="482"/>
      <c r="I10" s="365"/>
      <c r="J10" s="365"/>
      <c r="K10" s="22" t="str">
        <f t="shared" si="1"/>
        <v/>
      </c>
      <c r="L10" s="20"/>
      <c r="M10" s="8" t="s">
        <v>1059</v>
      </c>
    </row>
    <row r="11" ht="12.75" customHeight="1" spans="1:13">
      <c r="A11" s="19" t="str">
        <f t="shared" si="0"/>
        <v/>
      </c>
      <c r="B11" s="20"/>
      <c r="C11" s="20"/>
      <c r="D11" s="33"/>
      <c r="E11" s="59"/>
      <c r="F11" s="59"/>
      <c r="G11" s="482"/>
      <c r="H11" s="482"/>
      <c r="I11" s="365"/>
      <c r="J11" s="365"/>
      <c r="K11" s="22" t="str">
        <f t="shared" si="1"/>
        <v/>
      </c>
      <c r="L11" s="20"/>
      <c r="M11" s="8" t="s">
        <v>1060</v>
      </c>
    </row>
    <row r="12" ht="12.75" customHeight="1" spans="1:13">
      <c r="A12" s="19" t="str">
        <f t="shared" si="0"/>
        <v/>
      </c>
      <c r="B12" s="20"/>
      <c r="C12" s="20"/>
      <c r="D12" s="33"/>
      <c r="E12" s="59"/>
      <c r="F12" s="59"/>
      <c r="G12" s="482"/>
      <c r="H12" s="482"/>
      <c r="I12" s="365"/>
      <c r="J12" s="365"/>
      <c r="K12" s="22" t="str">
        <f t="shared" si="1"/>
        <v/>
      </c>
      <c r="L12" s="20"/>
      <c r="M12" s="8" t="s">
        <v>1061</v>
      </c>
    </row>
    <row r="13" ht="12.75" customHeight="1" spans="1:13">
      <c r="A13" s="19" t="str">
        <f t="shared" si="0"/>
        <v/>
      </c>
      <c r="B13" s="20"/>
      <c r="C13" s="20"/>
      <c r="D13" s="33"/>
      <c r="E13" s="59"/>
      <c r="F13" s="59"/>
      <c r="G13" s="482"/>
      <c r="H13" s="482"/>
      <c r="I13" s="365"/>
      <c r="J13" s="365"/>
      <c r="K13" s="22" t="str">
        <f t="shared" si="1"/>
        <v/>
      </c>
      <c r="L13" s="20"/>
      <c r="M13" s="8" t="s">
        <v>1062</v>
      </c>
    </row>
    <row r="14" ht="12.75" customHeight="1" spans="1:13">
      <c r="A14" s="19" t="str">
        <f t="shared" si="0"/>
        <v/>
      </c>
      <c r="B14" s="20"/>
      <c r="C14" s="20"/>
      <c r="D14" s="33"/>
      <c r="E14" s="59"/>
      <c r="F14" s="59"/>
      <c r="G14" s="482"/>
      <c r="H14" s="482"/>
      <c r="I14" s="365"/>
      <c r="J14" s="365"/>
      <c r="K14" s="22" t="str">
        <f t="shared" si="1"/>
        <v/>
      </c>
      <c r="L14" s="20"/>
      <c r="M14" s="8" t="s">
        <v>1063</v>
      </c>
    </row>
    <row r="15" ht="12.75" customHeight="1" spans="1:13">
      <c r="A15" s="19" t="str">
        <f t="shared" si="0"/>
        <v/>
      </c>
      <c r="B15" s="20"/>
      <c r="C15" s="20"/>
      <c r="D15" s="33"/>
      <c r="E15" s="59"/>
      <c r="F15" s="59"/>
      <c r="G15" s="482"/>
      <c r="H15" s="482"/>
      <c r="I15" s="365"/>
      <c r="J15" s="365"/>
      <c r="K15" s="22" t="str">
        <f t="shared" si="1"/>
        <v/>
      </c>
      <c r="L15" s="20"/>
      <c r="M15" s="8" t="s">
        <v>1064</v>
      </c>
    </row>
    <row r="16" ht="12.75" customHeight="1" spans="1:13">
      <c r="A16" s="19" t="str">
        <f t="shared" si="0"/>
        <v/>
      </c>
      <c r="B16" s="20"/>
      <c r="C16" s="20"/>
      <c r="D16" s="33"/>
      <c r="E16" s="59"/>
      <c r="F16" s="59"/>
      <c r="G16" s="482"/>
      <c r="H16" s="482"/>
      <c r="I16" s="365"/>
      <c r="J16" s="365"/>
      <c r="K16" s="22" t="str">
        <f t="shared" si="1"/>
        <v/>
      </c>
      <c r="L16" s="20"/>
      <c r="M16" s="8" t="s">
        <v>1065</v>
      </c>
    </row>
    <row r="17" ht="12.75" customHeight="1" spans="1:13">
      <c r="A17" s="19" t="str">
        <f t="shared" si="0"/>
        <v/>
      </c>
      <c r="B17" s="20"/>
      <c r="C17" s="20"/>
      <c r="D17" s="33"/>
      <c r="E17" s="59"/>
      <c r="F17" s="59"/>
      <c r="G17" s="482"/>
      <c r="H17" s="482"/>
      <c r="I17" s="365"/>
      <c r="J17" s="365"/>
      <c r="K17" s="22" t="str">
        <f t="shared" si="1"/>
        <v/>
      </c>
      <c r="L17" s="20"/>
      <c r="M17" s="8" t="s">
        <v>1066</v>
      </c>
    </row>
    <row r="18" ht="12.75" customHeight="1" spans="1:13">
      <c r="A18" s="19" t="str">
        <f t="shared" si="0"/>
        <v/>
      </c>
      <c r="B18" s="20"/>
      <c r="C18" s="20"/>
      <c r="D18" s="33"/>
      <c r="E18" s="59"/>
      <c r="F18" s="59"/>
      <c r="G18" s="482"/>
      <c r="H18" s="482"/>
      <c r="I18" s="365"/>
      <c r="J18" s="365"/>
      <c r="K18" s="22" t="str">
        <f t="shared" si="1"/>
        <v/>
      </c>
      <c r="L18" s="20"/>
      <c r="M18" s="8" t="s">
        <v>1067</v>
      </c>
    </row>
    <row r="19" ht="12.75" customHeight="1" spans="1:13">
      <c r="A19" s="19" t="str">
        <f t="shared" si="0"/>
        <v/>
      </c>
      <c r="B19" s="20"/>
      <c r="C19" s="20"/>
      <c r="D19" s="33"/>
      <c r="E19" s="59"/>
      <c r="F19" s="59"/>
      <c r="G19" s="482"/>
      <c r="H19" s="482"/>
      <c r="I19" s="365"/>
      <c r="J19" s="365"/>
      <c r="K19" s="22" t="str">
        <f t="shared" si="1"/>
        <v/>
      </c>
      <c r="L19" s="20"/>
      <c r="M19" s="8" t="s">
        <v>1068</v>
      </c>
    </row>
    <row r="20" ht="12.75" customHeight="1" spans="1:13">
      <c r="A20" s="19" t="str">
        <f t="shared" si="0"/>
        <v/>
      </c>
      <c r="B20" s="20"/>
      <c r="C20" s="20"/>
      <c r="D20" s="33"/>
      <c r="E20" s="59"/>
      <c r="F20" s="59"/>
      <c r="G20" s="482"/>
      <c r="H20" s="482"/>
      <c r="I20" s="365"/>
      <c r="J20" s="365"/>
      <c r="K20" s="22" t="str">
        <f t="shared" si="1"/>
        <v/>
      </c>
      <c r="L20" s="20"/>
      <c r="M20" s="8" t="s">
        <v>1069</v>
      </c>
    </row>
    <row r="21" ht="12.75" customHeight="1" spans="1:13">
      <c r="A21" s="19" t="str">
        <f t="shared" si="0"/>
        <v/>
      </c>
      <c r="B21" s="20"/>
      <c r="C21" s="20"/>
      <c r="D21" s="33"/>
      <c r="E21" s="59"/>
      <c r="F21" s="59"/>
      <c r="G21" s="482"/>
      <c r="H21" s="482"/>
      <c r="I21" s="365"/>
      <c r="J21" s="365"/>
      <c r="K21" s="22" t="str">
        <f t="shared" si="1"/>
        <v/>
      </c>
      <c r="L21" s="20"/>
      <c r="M21" s="8" t="s">
        <v>1070</v>
      </c>
    </row>
    <row r="22" ht="12.75" customHeight="1" spans="1:13">
      <c r="A22" s="19" t="str">
        <f t="shared" si="0"/>
        <v/>
      </c>
      <c r="B22" s="20"/>
      <c r="C22" s="20"/>
      <c r="D22" s="33"/>
      <c r="E22" s="59"/>
      <c r="F22" s="59"/>
      <c r="G22" s="482"/>
      <c r="H22" s="482"/>
      <c r="I22" s="365"/>
      <c r="J22" s="365"/>
      <c r="K22" s="22" t="str">
        <f t="shared" si="1"/>
        <v/>
      </c>
      <c r="L22" s="20"/>
      <c r="M22" s="8" t="s">
        <v>1071</v>
      </c>
    </row>
    <row r="23" ht="12.75" customHeight="1" spans="1:13">
      <c r="A23" s="19" t="str">
        <f t="shared" si="0"/>
        <v/>
      </c>
      <c r="B23" s="20"/>
      <c r="C23" s="20"/>
      <c r="D23" s="33"/>
      <c r="E23" s="59"/>
      <c r="F23" s="59"/>
      <c r="G23" s="482"/>
      <c r="H23" s="482"/>
      <c r="I23" s="365"/>
      <c r="J23" s="365"/>
      <c r="K23" s="22" t="str">
        <f t="shared" si="1"/>
        <v/>
      </c>
      <c r="L23" s="20"/>
      <c r="M23" s="8" t="s">
        <v>1072</v>
      </c>
    </row>
    <row r="24" ht="12.75" customHeight="1" spans="1:13">
      <c r="A24" s="19" t="str">
        <f t="shared" si="0"/>
        <v/>
      </c>
      <c r="B24" s="20"/>
      <c r="C24" s="20"/>
      <c r="D24" s="33"/>
      <c r="E24" s="59"/>
      <c r="F24" s="59"/>
      <c r="G24" s="482"/>
      <c r="H24" s="482"/>
      <c r="I24" s="365"/>
      <c r="J24" s="365"/>
      <c r="K24" s="22" t="str">
        <f t="shared" si="1"/>
        <v/>
      </c>
      <c r="L24" s="20"/>
      <c r="M24" s="8" t="s">
        <v>1073</v>
      </c>
    </row>
    <row r="25" ht="12.75" customHeight="1" spans="1:13">
      <c r="A25" s="19" t="str">
        <f t="shared" si="0"/>
        <v/>
      </c>
      <c r="B25" s="20"/>
      <c r="C25" s="20"/>
      <c r="D25" s="33"/>
      <c r="E25" s="59"/>
      <c r="F25" s="59"/>
      <c r="G25" s="482"/>
      <c r="H25" s="482"/>
      <c r="I25" s="365"/>
      <c r="J25" s="365"/>
      <c r="K25" s="22" t="str">
        <f t="shared" si="1"/>
        <v/>
      </c>
      <c r="L25" s="20"/>
      <c r="M25" s="8" t="s">
        <v>1074</v>
      </c>
    </row>
    <row r="26" ht="12.75" customHeight="1" spans="1:13">
      <c r="A26" s="19" t="str">
        <f t="shared" si="0"/>
        <v/>
      </c>
      <c r="B26" s="20"/>
      <c r="C26" s="20"/>
      <c r="D26" s="33"/>
      <c r="E26" s="59"/>
      <c r="F26" s="59"/>
      <c r="G26" s="482"/>
      <c r="H26" s="482"/>
      <c r="I26" s="365"/>
      <c r="J26" s="365"/>
      <c r="K26" s="22" t="str">
        <f t="shared" si="1"/>
        <v/>
      </c>
      <c r="L26" s="20"/>
      <c r="M26" s="8" t="s">
        <v>1075</v>
      </c>
    </row>
    <row r="27" customHeight="1" spans="1:12">
      <c r="A27" s="483" t="s">
        <v>452</v>
      </c>
      <c r="B27" s="60"/>
      <c r="C27" s="60"/>
      <c r="D27" s="60"/>
      <c r="E27" s="484"/>
      <c r="F27" s="484"/>
      <c r="G27" s="473"/>
      <c r="H27" s="482"/>
      <c r="I27" s="485">
        <f>SUM(I8:I26)</f>
        <v>0</v>
      </c>
      <c r="J27" s="485">
        <f>SUM(J8:J26)</f>
        <v>0</v>
      </c>
      <c r="K27" s="22" t="str">
        <f t="shared" si="1"/>
        <v/>
      </c>
      <c r="L27" s="66"/>
    </row>
    <row r="28" customHeight="1" spans="1:13">
      <c r="A28" s="9" t="str">
        <f>基本信息输入表!$K$6&amp;"填表人："&amp;基本信息输入表!$M$22</f>
        <v>产权持有单位填表人：包娴</v>
      </c>
      <c r="J28" s="9" t="str">
        <f>"评估人员："&amp;基本信息输入表!$Q$22</f>
        <v>评估人员：资谷才、王晓</v>
      </c>
      <c r="M28" s="54" t="s">
        <v>837</v>
      </c>
    </row>
    <row r="29" customHeight="1" spans="1:1">
      <c r="A29" s="9" t="str">
        <f>"填表日期："&amp;YEAR(基本信息输入表!$O$22)&amp;"年"&amp;MONTH(基本信息输入表!$O$22)&amp;"月"&amp;DAY(基本信息输入表!$O$22)&amp;"日"</f>
        <v>填表日期：2024年5月8日</v>
      </c>
    </row>
  </sheetData>
  <mergeCells count="15">
    <mergeCell ref="A2:L2"/>
    <mergeCell ref="A3:L3"/>
    <mergeCell ref="A27:B27"/>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M29"/>
  <sheetViews>
    <sheetView topLeftCell="A11" workbookViewId="0">
      <selection activeCell="J32" sqref="J32"/>
    </sheetView>
  </sheetViews>
  <sheetFormatPr defaultColWidth="9" defaultRowHeight="15.75" customHeight="1"/>
  <cols>
    <col min="1" max="1" width="4.16666666666667" style="9" customWidth="1"/>
    <col min="2" max="2" width="16.6666666666667" style="9" customWidth="1"/>
    <col min="3" max="3" width="10.6666666666667" style="9" customWidth="1"/>
    <col min="4" max="4" width="7.16666666666667" style="9" customWidth="1"/>
    <col min="5" max="6" width="7.16666666666667" style="223" customWidth="1"/>
    <col min="7" max="7" width="9.16666666666667" style="9" customWidth="1"/>
    <col min="8" max="8" width="11.6666666666667" style="9" customWidth="1"/>
    <col min="9" max="10" width="14.6666666666667" style="9" customWidth="1"/>
    <col min="11" max="11" width="8.16666666666667" style="9" customWidth="1"/>
    <col min="12" max="12" width="9" style="9"/>
    <col min="13" max="13" width="9" style="8"/>
    <col min="14" max="16384" width="9" style="9"/>
  </cols>
  <sheetData>
    <row r="1" customHeight="1" spans="1:1">
      <c r="A1" s="10" t="s">
        <v>0</v>
      </c>
    </row>
    <row r="2" s="7" customFormat="1" ht="30" customHeight="1" spans="1:13">
      <c r="A2" s="11" t="s">
        <v>1076</v>
      </c>
      <c r="M2" s="12"/>
    </row>
    <row r="3" customHeight="1" spans="1:1">
      <c r="A3" s="8" t="str">
        <f>"评估基准日："&amp;TEXT(基本信息输入表!M7,"yyyy年mm月dd日")</f>
        <v>评估基准日：2024年04月30日</v>
      </c>
    </row>
    <row r="4" ht="14.25" customHeight="1" spans="1:11">
      <c r="A4" s="8"/>
      <c r="B4" s="8"/>
      <c r="C4" s="8"/>
      <c r="D4" s="8"/>
      <c r="E4" s="359"/>
      <c r="F4" s="359"/>
      <c r="G4" s="8"/>
      <c r="H4" s="8"/>
      <c r="I4" s="8"/>
      <c r="J4" s="8"/>
      <c r="K4" s="13" t="s">
        <v>1077</v>
      </c>
    </row>
    <row r="5" customHeight="1" spans="1:12">
      <c r="A5" s="9" t="str">
        <f>基本信息输入表!K6&amp;"："&amp;基本信息输入表!M6</f>
        <v>产权持有单位：昆明中石油昆仑车用天然气有限公司</v>
      </c>
      <c r="K5" s="89" t="s">
        <v>885</v>
      </c>
      <c r="L5" s="15"/>
    </row>
    <row r="6" s="8" customFormat="1" customHeight="1" spans="1:13">
      <c r="A6" s="17" t="s">
        <v>4</v>
      </c>
      <c r="B6" s="297" t="s">
        <v>1078</v>
      </c>
      <c r="C6" s="297" t="s">
        <v>1079</v>
      </c>
      <c r="D6" s="297" t="s">
        <v>1080</v>
      </c>
      <c r="E6" s="347" t="s">
        <v>737</v>
      </c>
      <c r="F6" s="477" t="s">
        <v>1081</v>
      </c>
      <c r="G6" s="17" t="s">
        <v>1001</v>
      </c>
      <c r="H6" s="297" t="s">
        <v>1082</v>
      </c>
      <c r="I6" s="17" t="s">
        <v>6</v>
      </c>
      <c r="J6" s="17" t="s">
        <v>7</v>
      </c>
      <c r="K6" s="17" t="s">
        <v>683</v>
      </c>
      <c r="L6" s="17" t="s">
        <v>176</v>
      </c>
      <c r="M6" s="209" t="s">
        <v>890</v>
      </c>
    </row>
    <row r="7" ht="12.75" customHeight="1" spans="1:13">
      <c r="A7" s="19" t="str">
        <f>IF(C7="","",ROW()-6)</f>
        <v/>
      </c>
      <c r="B7" s="20"/>
      <c r="C7" s="20"/>
      <c r="D7" s="20"/>
      <c r="E7" s="21"/>
      <c r="F7" s="55"/>
      <c r="G7" s="22"/>
      <c r="H7" s="22"/>
      <c r="I7" s="365"/>
      <c r="J7" s="22"/>
      <c r="K7" s="22" t="str">
        <f>IF(I7=0,"",(J7-I7)/I7*100)</f>
        <v/>
      </c>
      <c r="L7" s="20"/>
      <c r="M7" s="8" t="s">
        <v>1083</v>
      </c>
    </row>
    <row r="8" ht="12.75" customHeight="1" spans="1:13">
      <c r="A8" s="19" t="str">
        <f t="shared" ref="A8:A26" si="0">IF(C8="","",ROW()-6)</f>
        <v/>
      </c>
      <c r="B8" s="20"/>
      <c r="C8" s="20"/>
      <c r="D8" s="20"/>
      <c r="E8" s="21"/>
      <c r="F8" s="55"/>
      <c r="G8" s="22"/>
      <c r="H8" s="22"/>
      <c r="I8" s="365"/>
      <c r="J8" s="22"/>
      <c r="K8" s="22" t="str">
        <f t="shared" ref="K8:K27" si="1">IF(I8=0,"",(J8-I8)/I8*100)</f>
        <v/>
      </c>
      <c r="L8" s="20"/>
      <c r="M8" s="8" t="s">
        <v>1084</v>
      </c>
    </row>
    <row r="9" ht="12.75" customHeight="1" spans="1:13">
      <c r="A9" s="19" t="str">
        <f t="shared" si="0"/>
        <v/>
      </c>
      <c r="B9" s="20"/>
      <c r="C9" s="20"/>
      <c r="D9" s="20"/>
      <c r="E9" s="21"/>
      <c r="F9" s="55"/>
      <c r="G9" s="22"/>
      <c r="H9" s="22"/>
      <c r="I9" s="365"/>
      <c r="J9" s="22"/>
      <c r="K9" s="22" t="str">
        <f t="shared" si="1"/>
        <v/>
      </c>
      <c r="L9" s="20"/>
      <c r="M9" s="8" t="s">
        <v>1085</v>
      </c>
    </row>
    <row r="10" ht="12.75" customHeight="1" spans="1:13">
      <c r="A10" s="19" t="str">
        <f t="shared" si="0"/>
        <v/>
      </c>
      <c r="B10" s="20"/>
      <c r="C10" s="20"/>
      <c r="D10" s="20"/>
      <c r="E10" s="21"/>
      <c r="F10" s="55"/>
      <c r="G10" s="22"/>
      <c r="H10" s="22"/>
      <c r="I10" s="365"/>
      <c r="J10" s="22"/>
      <c r="K10" s="22" t="str">
        <f t="shared" si="1"/>
        <v/>
      </c>
      <c r="L10" s="20"/>
      <c r="M10" s="8" t="s">
        <v>1086</v>
      </c>
    </row>
    <row r="11" ht="12.75" customHeight="1" spans="1:13">
      <c r="A11" s="19" t="str">
        <f t="shared" si="0"/>
        <v/>
      </c>
      <c r="B11" s="20"/>
      <c r="C11" s="20"/>
      <c r="D11" s="20"/>
      <c r="E11" s="21"/>
      <c r="F11" s="55"/>
      <c r="G11" s="22"/>
      <c r="H11" s="22"/>
      <c r="I11" s="365"/>
      <c r="J11" s="22"/>
      <c r="K11" s="22" t="str">
        <f t="shared" si="1"/>
        <v/>
      </c>
      <c r="L11" s="20"/>
      <c r="M11" s="8" t="s">
        <v>1087</v>
      </c>
    </row>
    <row r="12" ht="12.75" customHeight="1" spans="1:13">
      <c r="A12" s="19" t="str">
        <f t="shared" si="0"/>
        <v/>
      </c>
      <c r="B12" s="20"/>
      <c r="C12" s="20"/>
      <c r="D12" s="20"/>
      <c r="E12" s="21"/>
      <c r="F12" s="55"/>
      <c r="G12" s="22"/>
      <c r="H12" s="22"/>
      <c r="I12" s="365"/>
      <c r="J12" s="22"/>
      <c r="K12" s="22" t="str">
        <f t="shared" si="1"/>
        <v/>
      </c>
      <c r="L12" s="20"/>
      <c r="M12" s="8" t="s">
        <v>1088</v>
      </c>
    </row>
    <row r="13" ht="12.75" customHeight="1" spans="1:13">
      <c r="A13" s="19" t="str">
        <f t="shared" si="0"/>
        <v/>
      </c>
      <c r="B13" s="20"/>
      <c r="C13" s="20"/>
      <c r="D13" s="20"/>
      <c r="E13" s="21"/>
      <c r="F13" s="55"/>
      <c r="G13" s="22"/>
      <c r="H13" s="22"/>
      <c r="I13" s="365"/>
      <c r="J13" s="22"/>
      <c r="K13" s="22" t="str">
        <f t="shared" si="1"/>
        <v/>
      </c>
      <c r="L13" s="20"/>
      <c r="M13" s="8" t="s">
        <v>1089</v>
      </c>
    </row>
    <row r="14" ht="12.75" customHeight="1" spans="1:13">
      <c r="A14" s="19" t="str">
        <f t="shared" si="0"/>
        <v/>
      </c>
      <c r="B14" s="20"/>
      <c r="C14" s="20"/>
      <c r="D14" s="20"/>
      <c r="E14" s="21"/>
      <c r="F14" s="55"/>
      <c r="G14" s="22"/>
      <c r="H14" s="22"/>
      <c r="I14" s="365"/>
      <c r="J14" s="22"/>
      <c r="K14" s="22" t="str">
        <f t="shared" si="1"/>
        <v/>
      </c>
      <c r="L14" s="20"/>
      <c r="M14" s="8" t="s">
        <v>1090</v>
      </c>
    </row>
    <row r="15" ht="12.75" customHeight="1" spans="1:13">
      <c r="A15" s="19" t="str">
        <f t="shared" si="0"/>
        <v/>
      </c>
      <c r="B15" s="20"/>
      <c r="C15" s="20"/>
      <c r="D15" s="20"/>
      <c r="E15" s="21"/>
      <c r="F15" s="55"/>
      <c r="G15" s="22"/>
      <c r="H15" s="22"/>
      <c r="I15" s="365"/>
      <c r="J15" s="22"/>
      <c r="K15" s="22" t="str">
        <f t="shared" si="1"/>
        <v/>
      </c>
      <c r="L15" s="20"/>
      <c r="M15" s="8" t="s">
        <v>1091</v>
      </c>
    </row>
    <row r="16" ht="12.75" customHeight="1" spans="1:13">
      <c r="A16" s="19" t="str">
        <f t="shared" si="0"/>
        <v/>
      </c>
      <c r="B16" s="20"/>
      <c r="C16" s="20"/>
      <c r="D16" s="20"/>
      <c r="E16" s="21"/>
      <c r="F16" s="55"/>
      <c r="G16" s="22"/>
      <c r="H16" s="22"/>
      <c r="I16" s="365"/>
      <c r="J16" s="22"/>
      <c r="K16" s="22" t="str">
        <f t="shared" si="1"/>
        <v/>
      </c>
      <c r="L16" s="20"/>
      <c r="M16" s="8" t="s">
        <v>1092</v>
      </c>
    </row>
    <row r="17" ht="12.75" customHeight="1" spans="1:13">
      <c r="A17" s="19" t="str">
        <f t="shared" si="0"/>
        <v/>
      </c>
      <c r="B17" s="20"/>
      <c r="C17" s="20"/>
      <c r="D17" s="20"/>
      <c r="E17" s="21"/>
      <c r="F17" s="55"/>
      <c r="G17" s="22"/>
      <c r="H17" s="22"/>
      <c r="I17" s="365"/>
      <c r="J17" s="22"/>
      <c r="K17" s="22" t="str">
        <f t="shared" si="1"/>
        <v/>
      </c>
      <c r="L17" s="20"/>
      <c r="M17" s="8" t="s">
        <v>1093</v>
      </c>
    </row>
    <row r="18" ht="12.75" customHeight="1" spans="1:13">
      <c r="A18" s="19" t="str">
        <f t="shared" si="0"/>
        <v/>
      </c>
      <c r="B18" s="20"/>
      <c r="C18" s="20"/>
      <c r="D18" s="20"/>
      <c r="E18" s="21"/>
      <c r="F18" s="55"/>
      <c r="G18" s="22"/>
      <c r="H18" s="22"/>
      <c r="I18" s="365"/>
      <c r="J18" s="22"/>
      <c r="K18" s="22" t="str">
        <f t="shared" si="1"/>
        <v/>
      </c>
      <c r="L18" s="20"/>
      <c r="M18" s="8" t="s">
        <v>1094</v>
      </c>
    </row>
    <row r="19" ht="12.75" customHeight="1" spans="1:13">
      <c r="A19" s="19" t="str">
        <f t="shared" si="0"/>
        <v/>
      </c>
      <c r="B19" s="20"/>
      <c r="C19" s="20"/>
      <c r="D19" s="20"/>
      <c r="E19" s="21"/>
      <c r="F19" s="55"/>
      <c r="G19" s="22"/>
      <c r="H19" s="22"/>
      <c r="I19" s="365"/>
      <c r="J19" s="22"/>
      <c r="K19" s="22" t="str">
        <f t="shared" si="1"/>
        <v/>
      </c>
      <c r="L19" s="20"/>
      <c r="M19" s="8" t="s">
        <v>1095</v>
      </c>
    </row>
    <row r="20" ht="12.75" customHeight="1" spans="1:13">
      <c r="A20" s="19" t="str">
        <f t="shared" si="0"/>
        <v/>
      </c>
      <c r="B20" s="20"/>
      <c r="C20" s="20"/>
      <c r="D20" s="20"/>
      <c r="E20" s="21"/>
      <c r="F20" s="55"/>
      <c r="G20" s="22"/>
      <c r="H20" s="22"/>
      <c r="I20" s="365"/>
      <c r="J20" s="22"/>
      <c r="K20" s="22" t="str">
        <f t="shared" si="1"/>
        <v/>
      </c>
      <c r="L20" s="20"/>
      <c r="M20" s="8" t="s">
        <v>1096</v>
      </c>
    </row>
    <row r="21" ht="12.75" customHeight="1" spans="1:13">
      <c r="A21" s="19" t="str">
        <f t="shared" si="0"/>
        <v/>
      </c>
      <c r="B21" s="20"/>
      <c r="C21" s="20"/>
      <c r="D21" s="20"/>
      <c r="E21" s="21"/>
      <c r="F21" s="55"/>
      <c r="G21" s="22"/>
      <c r="H21" s="22"/>
      <c r="I21" s="365"/>
      <c r="J21" s="22"/>
      <c r="K21" s="22" t="str">
        <f t="shared" si="1"/>
        <v/>
      </c>
      <c r="L21" s="20"/>
      <c r="M21" s="8" t="s">
        <v>1097</v>
      </c>
    </row>
    <row r="22" ht="12.75" customHeight="1" spans="1:13">
      <c r="A22" s="19" t="str">
        <f t="shared" si="0"/>
        <v/>
      </c>
      <c r="B22" s="20"/>
      <c r="C22" s="20"/>
      <c r="D22" s="20"/>
      <c r="E22" s="21"/>
      <c r="F22" s="55"/>
      <c r="G22" s="22"/>
      <c r="H22" s="22"/>
      <c r="I22" s="365"/>
      <c r="J22" s="22"/>
      <c r="K22" s="22" t="str">
        <f t="shared" si="1"/>
        <v/>
      </c>
      <c r="L22" s="20"/>
      <c r="M22" s="8" t="s">
        <v>1098</v>
      </c>
    </row>
    <row r="23" ht="12.75" customHeight="1" spans="1:13">
      <c r="A23" s="19" t="str">
        <f t="shared" si="0"/>
        <v/>
      </c>
      <c r="B23" s="20"/>
      <c r="C23" s="20"/>
      <c r="D23" s="20"/>
      <c r="E23" s="21"/>
      <c r="F23" s="55"/>
      <c r="G23" s="22"/>
      <c r="H23" s="22"/>
      <c r="I23" s="365"/>
      <c r="J23" s="22"/>
      <c r="K23" s="22" t="str">
        <f t="shared" si="1"/>
        <v/>
      </c>
      <c r="L23" s="20"/>
      <c r="M23" s="8" t="s">
        <v>1099</v>
      </c>
    </row>
    <row r="24" ht="12.75" customHeight="1" spans="1:13">
      <c r="A24" s="19" t="str">
        <f t="shared" si="0"/>
        <v/>
      </c>
      <c r="B24" s="20"/>
      <c r="C24" s="20"/>
      <c r="D24" s="20"/>
      <c r="E24" s="21"/>
      <c r="F24" s="55"/>
      <c r="G24" s="22"/>
      <c r="H24" s="22"/>
      <c r="I24" s="365"/>
      <c r="J24" s="22"/>
      <c r="K24" s="22" t="str">
        <f t="shared" si="1"/>
        <v/>
      </c>
      <c r="L24" s="20"/>
      <c r="M24" s="8" t="s">
        <v>1100</v>
      </c>
    </row>
    <row r="25" ht="12.75" customHeight="1" spans="1:13">
      <c r="A25" s="19" t="str">
        <f t="shared" si="0"/>
        <v/>
      </c>
      <c r="B25" s="20"/>
      <c r="C25" s="20"/>
      <c r="D25" s="20"/>
      <c r="E25" s="21"/>
      <c r="F25" s="55"/>
      <c r="G25" s="22"/>
      <c r="H25" s="22"/>
      <c r="I25" s="365"/>
      <c r="J25" s="22"/>
      <c r="K25" s="22" t="str">
        <f t="shared" si="1"/>
        <v/>
      </c>
      <c r="L25" s="20"/>
      <c r="M25" s="8" t="s">
        <v>1101</v>
      </c>
    </row>
    <row r="26" ht="12.75" customHeight="1" spans="1:13">
      <c r="A26" s="19" t="str">
        <f t="shared" si="0"/>
        <v/>
      </c>
      <c r="B26" s="20"/>
      <c r="C26" s="20"/>
      <c r="D26" s="20"/>
      <c r="E26" s="21"/>
      <c r="F26" s="55"/>
      <c r="G26" s="22"/>
      <c r="H26" s="22"/>
      <c r="I26" s="365"/>
      <c r="J26" s="22"/>
      <c r="K26" s="22" t="str">
        <f t="shared" si="1"/>
        <v/>
      </c>
      <c r="L26" s="20"/>
      <c r="M26" s="8" t="s">
        <v>1102</v>
      </c>
    </row>
    <row r="27" customHeight="1" spans="1:12">
      <c r="A27" s="23" t="s">
        <v>994</v>
      </c>
      <c r="B27" s="24"/>
      <c r="C27" s="26"/>
      <c r="D27" s="23"/>
      <c r="E27" s="470"/>
      <c r="F27" s="26"/>
      <c r="G27" s="26"/>
      <c r="H27" s="30"/>
      <c r="I27" s="30">
        <f>SUM(I7:I26)</f>
        <v>0</v>
      </c>
      <c r="J27" s="30">
        <f>SUM(J7:J26)</f>
        <v>0</v>
      </c>
      <c r="K27" s="22" t="str">
        <f t="shared" si="1"/>
        <v/>
      </c>
      <c r="L27" s="26"/>
    </row>
    <row r="28" customHeight="1" spans="1:13">
      <c r="A28" s="9" t="str">
        <f>基本信息输入表!$K$6&amp;"填表人："&amp;基本信息输入表!$M$21</f>
        <v>产权持有单位填表人：包娴</v>
      </c>
      <c r="J28" s="9" t="str">
        <f>"评估人员："&amp;基本信息输入表!$Q$21</f>
        <v>评估人员：资谷才、王晓</v>
      </c>
      <c r="M28" s="209" t="s">
        <v>837</v>
      </c>
    </row>
    <row r="29" customHeight="1" spans="1:1">
      <c r="A29" s="9" t="str">
        <f>"填表日期："&amp;YEAR(基本信息输入表!$O$21)&amp;"年"&amp;MONTH(基本信息输入表!$O$21)&amp;"月"&amp;DAY(基本信息输入表!$O$21)&amp;"日"</f>
        <v>填表日期：2024年5月8日</v>
      </c>
    </row>
  </sheetData>
  <mergeCells count="5">
    <mergeCell ref="A2:L2"/>
    <mergeCell ref="A3:L3"/>
    <mergeCell ref="K4:L4"/>
    <mergeCell ref="K5:L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30"/>
  <sheetViews>
    <sheetView showGridLines="0" zoomScale="96" zoomScaleNormal="96" topLeftCell="A6" workbookViewId="0">
      <selection activeCell="E15" sqref="E15"/>
    </sheetView>
  </sheetViews>
  <sheetFormatPr defaultColWidth="9" defaultRowHeight="15.75" customHeight="1"/>
  <cols>
    <col min="1" max="1" width="5.16666666666667" style="9" customWidth="1"/>
    <col min="2" max="2" width="30.5" style="9" customWidth="1"/>
    <col min="3" max="4" width="8" style="223" customWidth="1"/>
    <col min="5" max="5" width="9.16666666666667" style="9" customWidth="1"/>
    <col min="6" max="6" width="10.6666666666667" style="9" customWidth="1"/>
    <col min="7" max="7" width="12.1666666666667" style="9" customWidth="1"/>
    <col min="8" max="8" width="9.66666666666667" style="9" customWidth="1"/>
    <col min="9" max="9" width="15.5" style="9" customWidth="1"/>
    <col min="10" max="10" width="16.6666666666667" style="9" customWidth="1"/>
    <col min="11" max="11" width="8.66666666666667" style="8" customWidth="1"/>
    <col min="12" max="13" width="9" style="9" customWidth="1"/>
    <col min="14" max="16384" width="9" style="9"/>
  </cols>
  <sheetData>
    <row r="1" customHeight="1" spans="1:1">
      <c r="A1" s="10" t="s">
        <v>0</v>
      </c>
    </row>
    <row r="2" s="7" customFormat="1" ht="30" customHeight="1" spans="1:11">
      <c r="A2" s="11" t="s">
        <v>12</v>
      </c>
      <c r="K2" s="12"/>
    </row>
    <row r="3" customHeight="1" spans="1:1">
      <c r="A3" s="8" t="str">
        <f>"评估基准日："&amp;TEXT(基本信息输入表!M7,"yyyy年mm月dd日")</f>
        <v>评估基准日：2024年04月30日</v>
      </c>
    </row>
    <row r="4" ht="14.25" customHeight="1" spans="1:10">
      <c r="A4" s="8"/>
      <c r="B4" s="8"/>
      <c r="C4" s="359"/>
      <c r="D4" s="359"/>
      <c r="E4" s="8"/>
      <c r="F4" s="8"/>
      <c r="G4" s="8"/>
      <c r="H4" s="8"/>
      <c r="I4" s="8"/>
      <c r="J4" s="13" t="s">
        <v>1103</v>
      </c>
    </row>
    <row r="5" customHeight="1" spans="1:10">
      <c r="A5" s="9" t="str">
        <f>基本信息输入表!K6&amp;"："&amp;基本信息输入表!M6</f>
        <v>产权持有单位：昆明中石油昆仑车用天然气有限公司</v>
      </c>
      <c r="J5" s="208" t="s">
        <v>885</v>
      </c>
    </row>
    <row r="6" s="8" customFormat="1" customHeight="1" spans="1:10">
      <c r="A6" s="17" t="s">
        <v>4</v>
      </c>
      <c r="B6" s="17" t="s">
        <v>1104</v>
      </c>
      <c r="C6" s="347" t="s">
        <v>1105</v>
      </c>
      <c r="D6" s="347" t="s">
        <v>1106</v>
      </c>
      <c r="E6" s="17" t="s">
        <v>1000</v>
      </c>
      <c r="F6" s="226" t="s">
        <v>723</v>
      </c>
      <c r="G6" s="81"/>
      <c r="H6" s="17" t="s">
        <v>7</v>
      </c>
      <c r="I6" s="17" t="s">
        <v>683</v>
      </c>
      <c r="J6" s="17" t="s">
        <v>176</v>
      </c>
    </row>
    <row r="7" customHeight="1" spans="1:11">
      <c r="A7" s="95"/>
      <c r="B7" s="95"/>
      <c r="C7" s="95"/>
      <c r="D7" s="95"/>
      <c r="E7" s="95"/>
      <c r="F7" s="389" t="s">
        <v>6</v>
      </c>
      <c r="G7" s="389" t="s">
        <v>1107</v>
      </c>
      <c r="H7" s="95"/>
      <c r="I7" s="95"/>
      <c r="J7" s="95"/>
      <c r="K7" s="209" t="s">
        <v>890</v>
      </c>
    </row>
    <row r="8" ht="12.75" customHeight="1" spans="1:11">
      <c r="A8" s="19" t="str">
        <f>IF(B8="","",ROW()-7)</f>
        <v/>
      </c>
      <c r="B8" s="20"/>
      <c r="C8" s="21"/>
      <c r="D8" s="21"/>
      <c r="E8" s="343"/>
      <c r="F8" s="365"/>
      <c r="G8" s="365"/>
      <c r="H8" s="22"/>
      <c r="I8" s="22" t="str">
        <f>IF(F8=0,"",(H8-F8)/F8*100)</f>
        <v/>
      </c>
      <c r="J8" s="20"/>
      <c r="K8" s="8" t="s">
        <v>1108</v>
      </c>
    </row>
    <row r="9" ht="12.75" customHeight="1" spans="1:11">
      <c r="A9" s="19" t="str">
        <f t="shared" ref="A9:A25" si="0">IF(B9="","",ROW()-7)</f>
        <v/>
      </c>
      <c r="B9" s="20"/>
      <c r="C9" s="21"/>
      <c r="D9" s="21"/>
      <c r="E9" s="343"/>
      <c r="F9" s="365"/>
      <c r="G9" s="365"/>
      <c r="H9" s="22"/>
      <c r="I9" s="22" t="str">
        <f t="shared" ref="I9:I28" si="1">IF(F9=0,"",(H9-F9)/F9*100)</f>
        <v/>
      </c>
      <c r="J9" s="20"/>
      <c r="K9" s="8" t="s">
        <v>1109</v>
      </c>
    </row>
    <row r="10" ht="12.75" customHeight="1" spans="1:11">
      <c r="A10" s="19" t="str">
        <f t="shared" si="0"/>
        <v/>
      </c>
      <c r="B10" s="20"/>
      <c r="C10" s="21"/>
      <c r="D10" s="21"/>
      <c r="E10" s="343"/>
      <c r="F10" s="365"/>
      <c r="G10" s="365"/>
      <c r="H10" s="22"/>
      <c r="I10" s="22" t="str">
        <f t="shared" si="1"/>
        <v/>
      </c>
      <c r="J10" s="20"/>
      <c r="K10" s="8" t="s">
        <v>1110</v>
      </c>
    </row>
    <row r="11" ht="12.75" customHeight="1" spans="1:11">
      <c r="A11" s="19" t="str">
        <f t="shared" si="0"/>
        <v/>
      </c>
      <c r="B11" s="20"/>
      <c r="C11" s="21"/>
      <c r="D11" s="21"/>
      <c r="E11" s="343"/>
      <c r="F11" s="365"/>
      <c r="G11" s="365"/>
      <c r="H11" s="22"/>
      <c r="I11" s="22" t="str">
        <f t="shared" si="1"/>
        <v/>
      </c>
      <c r="J11" s="20"/>
      <c r="K11" s="8" t="s">
        <v>1111</v>
      </c>
    </row>
    <row r="12" ht="12.75" customHeight="1" spans="1:11">
      <c r="A12" s="19" t="str">
        <f t="shared" si="0"/>
        <v/>
      </c>
      <c r="B12" s="20"/>
      <c r="C12" s="21"/>
      <c r="D12" s="21"/>
      <c r="E12" s="343"/>
      <c r="F12" s="365"/>
      <c r="G12" s="365"/>
      <c r="H12" s="22"/>
      <c r="I12" s="22" t="str">
        <f t="shared" si="1"/>
        <v/>
      </c>
      <c r="J12" s="20"/>
      <c r="K12" s="8" t="s">
        <v>1112</v>
      </c>
    </row>
    <row r="13" ht="12.75" customHeight="1" spans="1:11">
      <c r="A13" s="19" t="str">
        <f t="shared" si="0"/>
        <v/>
      </c>
      <c r="B13" s="20"/>
      <c r="C13" s="21"/>
      <c r="D13" s="21"/>
      <c r="E13" s="343"/>
      <c r="F13" s="365"/>
      <c r="G13" s="365"/>
      <c r="H13" s="22"/>
      <c r="I13" s="22" t="str">
        <f t="shared" si="1"/>
        <v/>
      </c>
      <c r="J13" s="20"/>
      <c r="K13" s="8" t="s">
        <v>1113</v>
      </c>
    </row>
    <row r="14" ht="12.75" customHeight="1" spans="1:11">
      <c r="A14" s="19" t="str">
        <f t="shared" si="0"/>
        <v/>
      </c>
      <c r="B14" s="20"/>
      <c r="C14" s="21"/>
      <c r="D14" s="21"/>
      <c r="E14" s="343"/>
      <c r="F14" s="365"/>
      <c r="G14" s="365"/>
      <c r="H14" s="22"/>
      <c r="I14" s="22" t="str">
        <f t="shared" si="1"/>
        <v/>
      </c>
      <c r="J14" s="20"/>
      <c r="K14" s="8" t="s">
        <v>1114</v>
      </c>
    </row>
    <row r="15" ht="12.75" customHeight="1" spans="1:11">
      <c r="A15" s="19" t="str">
        <f t="shared" si="0"/>
        <v/>
      </c>
      <c r="B15" s="20"/>
      <c r="C15" s="21"/>
      <c r="D15" s="21"/>
      <c r="E15" s="343"/>
      <c r="F15" s="365"/>
      <c r="G15" s="365"/>
      <c r="H15" s="22"/>
      <c r="I15" s="22" t="str">
        <f t="shared" si="1"/>
        <v/>
      </c>
      <c r="J15" s="20"/>
      <c r="K15" s="8" t="s">
        <v>1115</v>
      </c>
    </row>
    <row r="16" ht="12.75" customHeight="1" spans="1:11">
      <c r="A16" s="19" t="str">
        <f t="shared" si="0"/>
        <v/>
      </c>
      <c r="B16" s="20"/>
      <c r="C16" s="21"/>
      <c r="D16" s="21"/>
      <c r="E16" s="343"/>
      <c r="F16" s="365"/>
      <c r="G16" s="365"/>
      <c r="H16" s="22"/>
      <c r="I16" s="22" t="str">
        <f t="shared" si="1"/>
        <v/>
      </c>
      <c r="J16" s="20"/>
      <c r="K16" s="8" t="s">
        <v>1116</v>
      </c>
    </row>
    <row r="17" ht="12.75" customHeight="1" spans="1:11">
      <c r="A17" s="19" t="str">
        <f t="shared" si="0"/>
        <v/>
      </c>
      <c r="B17" s="20"/>
      <c r="C17" s="21"/>
      <c r="D17" s="21"/>
      <c r="E17" s="343"/>
      <c r="F17" s="365"/>
      <c r="G17" s="365"/>
      <c r="H17" s="22"/>
      <c r="I17" s="22" t="str">
        <f t="shared" si="1"/>
        <v/>
      </c>
      <c r="J17" s="20"/>
      <c r="K17" s="8" t="s">
        <v>1117</v>
      </c>
    </row>
    <row r="18" ht="12.75" customHeight="1" spans="1:11">
      <c r="A18" s="19" t="str">
        <f t="shared" si="0"/>
        <v/>
      </c>
      <c r="B18" s="20"/>
      <c r="C18" s="21"/>
      <c r="D18" s="21"/>
      <c r="E18" s="343"/>
      <c r="F18" s="365"/>
      <c r="G18" s="365"/>
      <c r="H18" s="22"/>
      <c r="I18" s="22" t="str">
        <f t="shared" si="1"/>
        <v/>
      </c>
      <c r="J18" s="20"/>
      <c r="K18" s="8" t="s">
        <v>1118</v>
      </c>
    </row>
    <row r="19" ht="12.75" customHeight="1" spans="1:11">
      <c r="A19" s="19" t="str">
        <f t="shared" si="0"/>
        <v/>
      </c>
      <c r="B19" s="20"/>
      <c r="C19" s="21"/>
      <c r="D19" s="21"/>
      <c r="E19" s="343"/>
      <c r="F19" s="365"/>
      <c r="G19" s="365"/>
      <c r="H19" s="22"/>
      <c r="I19" s="22" t="str">
        <f t="shared" si="1"/>
        <v/>
      </c>
      <c r="J19" s="20"/>
      <c r="K19" s="8" t="s">
        <v>1119</v>
      </c>
    </row>
    <row r="20" ht="12.75" customHeight="1" spans="1:11">
      <c r="A20" s="19" t="str">
        <f t="shared" si="0"/>
        <v/>
      </c>
      <c r="B20" s="20"/>
      <c r="C20" s="21"/>
      <c r="D20" s="21"/>
      <c r="E20" s="343"/>
      <c r="F20" s="365"/>
      <c r="G20" s="365"/>
      <c r="H20" s="22"/>
      <c r="I20" s="22" t="str">
        <f t="shared" si="1"/>
        <v/>
      </c>
      <c r="J20" s="20"/>
      <c r="K20" s="8" t="s">
        <v>1120</v>
      </c>
    </row>
    <row r="21" ht="12.75" customHeight="1" spans="1:11">
      <c r="A21" s="19" t="str">
        <f t="shared" si="0"/>
        <v/>
      </c>
      <c r="B21" s="20"/>
      <c r="C21" s="21"/>
      <c r="D21" s="21"/>
      <c r="E21" s="343"/>
      <c r="F21" s="365"/>
      <c r="G21" s="365"/>
      <c r="H21" s="22"/>
      <c r="I21" s="22" t="str">
        <f t="shared" si="1"/>
        <v/>
      </c>
      <c r="J21" s="20"/>
      <c r="K21" s="8" t="s">
        <v>1121</v>
      </c>
    </row>
    <row r="22" ht="12.75" customHeight="1" spans="1:11">
      <c r="A22" s="19" t="str">
        <f t="shared" si="0"/>
        <v/>
      </c>
      <c r="B22" s="20"/>
      <c r="C22" s="21"/>
      <c r="D22" s="21"/>
      <c r="E22" s="343"/>
      <c r="F22" s="365"/>
      <c r="G22" s="365"/>
      <c r="H22" s="22"/>
      <c r="I22" s="22" t="str">
        <f t="shared" si="1"/>
        <v/>
      </c>
      <c r="J22" s="20"/>
      <c r="K22" s="8" t="s">
        <v>1122</v>
      </c>
    </row>
    <row r="23" ht="12.75" customHeight="1" spans="1:11">
      <c r="A23" s="19" t="str">
        <f t="shared" si="0"/>
        <v/>
      </c>
      <c r="B23" s="20"/>
      <c r="C23" s="21"/>
      <c r="D23" s="21"/>
      <c r="E23" s="343"/>
      <c r="F23" s="365"/>
      <c r="G23" s="365"/>
      <c r="H23" s="22"/>
      <c r="I23" s="22" t="str">
        <f t="shared" si="1"/>
        <v/>
      </c>
      <c r="J23" s="20"/>
      <c r="K23" s="8" t="s">
        <v>1123</v>
      </c>
    </row>
    <row r="24" ht="12.75" customHeight="1" spans="1:11">
      <c r="A24" s="19" t="str">
        <f t="shared" si="0"/>
        <v/>
      </c>
      <c r="B24" s="20"/>
      <c r="C24" s="21"/>
      <c r="D24" s="21"/>
      <c r="E24" s="343"/>
      <c r="F24" s="365"/>
      <c r="G24" s="365"/>
      <c r="H24" s="22"/>
      <c r="I24" s="22" t="str">
        <f t="shared" si="1"/>
        <v/>
      </c>
      <c r="J24" s="20"/>
      <c r="K24" s="8" t="s">
        <v>1124</v>
      </c>
    </row>
    <row r="25" ht="12.75" customHeight="1" spans="1:11">
      <c r="A25" s="19" t="str">
        <f t="shared" si="0"/>
        <v/>
      </c>
      <c r="B25" s="20"/>
      <c r="C25" s="21"/>
      <c r="D25" s="21"/>
      <c r="E25" s="343"/>
      <c r="F25" s="365"/>
      <c r="G25" s="365"/>
      <c r="H25" s="22"/>
      <c r="I25" s="22" t="str">
        <f t="shared" si="1"/>
        <v/>
      </c>
      <c r="J25" s="20"/>
      <c r="K25" s="8" t="s">
        <v>1125</v>
      </c>
    </row>
    <row r="26" ht="12.75" customHeight="1" spans="1:10">
      <c r="A26" s="19" t="s">
        <v>1126</v>
      </c>
      <c r="B26" s="81"/>
      <c r="C26" s="53"/>
      <c r="D26" s="53"/>
      <c r="E26" s="343"/>
      <c r="F26" s="22">
        <f>SUM(F8:F25)</f>
        <v>0</v>
      </c>
      <c r="G26" s="22">
        <f>SUM(G8:G25)</f>
        <v>0</v>
      </c>
      <c r="H26" s="22">
        <f>SUM(H8:H25)</f>
        <v>0</v>
      </c>
      <c r="I26" s="22" t="str">
        <f t="shared" si="1"/>
        <v/>
      </c>
      <c r="J26" s="20"/>
    </row>
    <row r="27" ht="12.75" customHeight="1" spans="1:10">
      <c r="A27" s="19" t="s">
        <v>1127</v>
      </c>
      <c r="B27" s="81"/>
      <c r="C27" s="53"/>
      <c r="D27" s="53"/>
      <c r="E27" s="343"/>
      <c r="F27" s="22">
        <f>G26</f>
        <v>0</v>
      </c>
      <c r="G27" s="22"/>
      <c r="H27" s="22"/>
      <c r="I27" s="22"/>
      <c r="J27" s="20"/>
    </row>
    <row r="28" customHeight="1" spans="1:10">
      <c r="A28" s="23" t="s">
        <v>1128</v>
      </c>
      <c r="B28" s="24"/>
      <c r="C28" s="470"/>
      <c r="D28" s="470"/>
      <c r="E28" s="51"/>
      <c r="F28" s="30">
        <f>F26-F27</f>
        <v>0</v>
      </c>
      <c r="G28" s="30"/>
      <c r="H28" s="30">
        <f>H26</f>
        <v>0</v>
      </c>
      <c r="I28" s="22" t="str">
        <f t="shared" si="1"/>
        <v/>
      </c>
      <c r="J28" s="26"/>
    </row>
    <row r="29" customHeight="1" spans="1:11">
      <c r="A29" s="9" t="str">
        <f>基本信息输入表!$K$6&amp;"填表人："&amp;基本信息输入表!$M$23</f>
        <v>产权持有单位填表人：包娴</v>
      </c>
      <c r="H29" s="9" t="str">
        <f>"评估人员："&amp;基本信息输入表!$Q$23</f>
        <v>评估人员：资谷才、王晓</v>
      </c>
      <c r="K29" s="209" t="s">
        <v>837</v>
      </c>
    </row>
    <row r="30" customHeight="1" spans="1:1">
      <c r="A30" s="9" t="str">
        <f>"填表日期："&amp;YEAR(基本信息输入表!$O$23)&amp;"年"&amp;MONTH(基本信息输入表!$O$23)&amp;"月"&amp;DAY(基本信息输入表!$O$23)&amp;"日"</f>
        <v>填表日期：2024年5月8日</v>
      </c>
    </row>
  </sheetData>
  <mergeCells count="14">
    <mergeCell ref="A2:J2"/>
    <mergeCell ref="A3:J3"/>
    <mergeCell ref="F6:G6"/>
    <mergeCell ref="A26:B26"/>
    <mergeCell ref="A27:B27"/>
    <mergeCell ref="A28:B28"/>
    <mergeCell ref="A6:A7"/>
    <mergeCell ref="B6:B7"/>
    <mergeCell ref="C6:C7"/>
    <mergeCell ref="D6:D7"/>
    <mergeCell ref="E6:E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N30"/>
  <sheetViews>
    <sheetView showGridLines="0" zoomScale="96" zoomScaleNormal="96" topLeftCell="A4" workbookViewId="0">
      <selection activeCell="D23" sqref="D23"/>
    </sheetView>
  </sheetViews>
  <sheetFormatPr defaultColWidth="9" defaultRowHeight="15.75" customHeight="1"/>
  <cols>
    <col min="1" max="1" width="5.16666666666667" style="9" customWidth="1"/>
    <col min="2" max="2" width="21.6666666666667" style="9" customWidth="1"/>
    <col min="3" max="3" width="8" style="9" customWidth="1"/>
    <col min="4" max="4" width="7.66666666666667" style="223" customWidth="1"/>
    <col min="5" max="5" width="9.66666666666667" style="9" customWidth="1"/>
    <col min="6" max="6" width="4.66666666666667" style="9" customWidth="1"/>
    <col min="7" max="7" width="11.1666666666667" style="9" customWidth="1"/>
    <col min="8" max="8" width="13.6666666666667" style="9" customWidth="1"/>
    <col min="9" max="10" width="14.6666666666667" style="9" customWidth="1"/>
    <col min="11" max="11" width="7.66666666666667" style="9" customWidth="1"/>
    <col min="12" max="12" width="16.6666666666667" style="9" customWidth="1"/>
    <col min="13" max="13" width="8.66666666666667" style="9" customWidth="1"/>
    <col min="14" max="14" width="11.5833333333333" style="9" customWidth="1"/>
    <col min="15" max="15" width="9" style="9" customWidth="1"/>
    <col min="16" max="16384" width="9" style="9"/>
  </cols>
  <sheetData>
    <row r="1" customHeight="1" spans="1:1">
      <c r="A1" s="10" t="s">
        <v>0</v>
      </c>
    </row>
    <row r="2" s="7" customFormat="1" ht="30" customHeight="1" spans="1:1">
      <c r="A2" s="11" t="s">
        <v>16</v>
      </c>
    </row>
    <row r="3" customHeight="1" spans="1:1">
      <c r="A3" s="8" t="str">
        <f>"评估基准日："&amp;TEXT(基本信息输入表!M7,"yyyy年mm月dd日")</f>
        <v>评估基准日：2024年04月30日</v>
      </c>
    </row>
    <row r="4" ht="14.25" customHeight="1" spans="1:12">
      <c r="A4" s="8"/>
      <c r="B4" s="8"/>
      <c r="C4" s="8"/>
      <c r="D4" s="359"/>
      <c r="E4" s="8"/>
      <c r="F4" s="8"/>
      <c r="G4" s="8"/>
      <c r="H4" s="8"/>
      <c r="I4" s="8"/>
      <c r="J4" s="8"/>
      <c r="K4" s="8"/>
      <c r="L4" s="13" t="s">
        <v>1129</v>
      </c>
    </row>
    <row r="5" customHeight="1" spans="1:12">
      <c r="A5" s="9" t="str">
        <f>基本信息输入表!K6&amp;"："&amp;基本信息输入表!M6</f>
        <v>产权持有单位：昆明中石油昆仑车用天然气有限公司</v>
      </c>
      <c r="H5" s="80"/>
      <c r="I5" s="80"/>
      <c r="L5" s="208" t="s">
        <v>885</v>
      </c>
    </row>
    <row r="6" s="8" customFormat="1" ht="24.75" spans="1:12">
      <c r="A6" s="17" t="s">
        <v>4</v>
      </c>
      <c r="B6" s="17" t="s">
        <v>1130</v>
      </c>
      <c r="C6" s="17" t="s">
        <v>1131</v>
      </c>
      <c r="D6" s="360" t="s">
        <v>1132</v>
      </c>
      <c r="E6" s="17" t="s">
        <v>1133</v>
      </c>
      <c r="F6" s="17" t="s">
        <v>887</v>
      </c>
      <c r="G6" s="99" t="s">
        <v>888</v>
      </c>
      <c r="H6" s="226" t="s">
        <v>723</v>
      </c>
      <c r="I6" s="32" t="s">
        <v>717</v>
      </c>
      <c r="J6" s="32" t="s">
        <v>7</v>
      </c>
      <c r="K6" s="17" t="s">
        <v>683</v>
      </c>
      <c r="L6" s="17" t="s">
        <v>176</v>
      </c>
    </row>
    <row r="7" ht="12.75" customHeight="1" spans="1:14">
      <c r="A7" s="19">
        <v>1</v>
      </c>
      <c r="B7" s="20"/>
      <c r="C7" s="20"/>
      <c r="D7" s="21"/>
      <c r="E7" s="88"/>
      <c r="F7" s="20"/>
      <c r="G7" s="22"/>
      <c r="H7" s="468"/>
      <c r="I7" s="365"/>
      <c r="J7" s="365"/>
      <c r="K7" s="22" t="str">
        <f>IF(H7=0,"",(J7-H7)/(H7)*100)</f>
        <v/>
      </c>
      <c r="L7" s="20"/>
      <c r="M7" s="8" t="s">
        <v>1134</v>
      </c>
      <c r="N7" s="9">
        <f t="shared" ref="N7:N12" si="0">H7-J7</f>
        <v>0</v>
      </c>
    </row>
    <row r="8" ht="12.75" customHeight="1" spans="1:14">
      <c r="A8" s="19">
        <v>2</v>
      </c>
      <c r="B8" s="20"/>
      <c r="C8" s="20"/>
      <c r="D8" s="21"/>
      <c r="E8" s="88"/>
      <c r="F8" s="20"/>
      <c r="G8" s="22"/>
      <c r="H8" s="468"/>
      <c r="I8" s="365"/>
      <c r="J8" s="365"/>
      <c r="K8" s="22" t="str">
        <f t="shared" ref="K8:K28" si="1">IF(H8=0,"",(J8-H8)/(H8)*100)</f>
        <v/>
      </c>
      <c r="L8" s="20"/>
      <c r="M8" s="8" t="s">
        <v>1135</v>
      </c>
      <c r="N8" s="9">
        <f t="shared" si="0"/>
        <v>0</v>
      </c>
    </row>
    <row r="9" ht="12.75" customHeight="1" spans="1:14">
      <c r="A9" s="19">
        <v>3</v>
      </c>
      <c r="B9" s="20"/>
      <c r="C9" s="20"/>
      <c r="D9" s="21"/>
      <c r="E9" s="88"/>
      <c r="F9" s="20"/>
      <c r="G9" s="22"/>
      <c r="H9" s="468"/>
      <c r="I9" s="476"/>
      <c r="J9" s="365"/>
      <c r="K9" s="22" t="str">
        <f t="shared" si="1"/>
        <v/>
      </c>
      <c r="L9" s="20"/>
      <c r="M9" s="8" t="s">
        <v>1136</v>
      </c>
      <c r="N9" s="9">
        <f t="shared" si="0"/>
        <v>0</v>
      </c>
    </row>
    <row r="10" ht="12.75" customHeight="1" spans="1:14">
      <c r="A10" s="19">
        <v>4</v>
      </c>
      <c r="B10" s="20"/>
      <c r="C10" s="20"/>
      <c r="D10" s="21"/>
      <c r="E10" s="88"/>
      <c r="F10" s="20"/>
      <c r="G10" s="22"/>
      <c r="H10" s="468"/>
      <c r="I10" s="365"/>
      <c r="J10" s="365"/>
      <c r="K10" s="22" t="str">
        <f t="shared" si="1"/>
        <v/>
      </c>
      <c r="L10" s="20"/>
      <c r="M10" s="8" t="s">
        <v>1137</v>
      </c>
      <c r="N10" s="9">
        <f t="shared" si="0"/>
        <v>0</v>
      </c>
    </row>
    <row r="11" ht="12.75" customHeight="1" spans="1:14">
      <c r="A11" s="19">
        <v>5</v>
      </c>
      <c r="B11" s="20"/>
      <c r="C11" s="20"/>
      <c r="D11" s="21"/>
      <c r="E11" s="88"/>
      <c r="F11" s="20"/>
      <c r="G11" s="22"/>
      <c r="H11" s="468"/>
      <c r="I11" s="365"/>
      <c r="J11" s="365"/>
      <c r="K11" s="22" t="str">
        <f t="shared" si="1"/>
        <v/>
      </c>
      <c r="L11" s="20"/>
      <c r="M11" s="8" t="s">
        <v>1138</v>
      </c>
      <c r="N11" s="9">
        <f t="shared" si="0"/>
        <v>0</v>
      </c>
    </row>
    <row r="12" ht="12.75" customHeight="1" spans="1:14">
      <c r="A12" s="19">
        <v>6</v>
      </c>
      <c r="B12" s="20"/>
      <c r="C12" s="20"/>
      <c r="D12" s="21"/>
      <c r="E12" s="88"/>
      <c r="F12" s="20"/>
      <c r="G12" s="22"/>
      <c r="H12" s="468"/>
      <c r="I12" s="365"/>
      <c r="J12" s="365"/>
      <c r="K12" s="22" t="str">
        <f t="shared" si="1"/>
        <v/>
      </c>
      <c r="L12" s="20"/>
      <c r="M12" s="8" t="s">
        <v>1139</v>
      </c>
      <c r="N12" s="9">
        <f t="shared" si="0"/>
        <v>0</v>
      </c>
    </row>
    <row r="13" ht="12.75" customHeight="1" spans="1:13">
      <c r="A13" s="19">
        <v>7</v>
      </c>
      <c r="B13" s="20"/>
      <c r="C13" s="20"/>
      <c r="D13" s="21"/>
      <c r="E13" s="88"/>
      <c r="F13" s="20"/>
      <c r="G13" s="22"/>
      <c r="H13" s="468"/>
      <c r="I13" s="365"/>
      <c r="J13" s="365"/>
      <c r="K13" s="22" t="str">
        <f t="shared" si="1"/>
        <v/>
      </c>
      <c r="L13" s="20"/>
      <c r="M13" s="8" t="s">
        <v>1140</v>
      </c>
    </row>
    <row r="14" ht="12.75" customHeight="1" spans="1:13">
      <c r="A14" s="19" t="str">
        <f t="shared" ref="A14:A24" si="2">IF(B14="","",ROW()-7)</f>
        <v/>
      </c>
      <c r="B14" s="20"/>
      <c r="C14" s="20"/>
      <c r="D14" s="21"/>
      <c r="E14" s="88"/>
      <c r="F14" s="20"/>
      <c r="G14" s="22"/>
      <c r="H14" s="468"/>
      <c r="I14" s="365"/>
      <c r="J14" s="365"/>
      <c r="K14" s="22" t="str">
        <f t="shared" si="1"/>
        <v/>
      </c>
      <c r="L14" s="20"/>
      <c r="M14" s="8" t="s">
        <v>1141</v>
      </c>
    </row>
    <row r="15" ht="12.75" customHeight="1" spans="1:13">
      <c r="A15" s="19" t="str">
        <f t="shared" si="2"/>
        <v/>
      </c>
      <c r="B15" s="20"/>
      <c r="C15" s="20"/>
      <c r="D15" s="21"/>
      <c r="E15" s="88"/>
      <c r="F15" s="20"/>
      <c r="G15" s="22"/>
      <c r="H15" s="468"/>
      <c r="I15" s="365"/>
      <c r="J15" s="365"/>
      <c r="K15" s="22" t="str">
        <f t="shared" si="1"/>
        <v/>
      </c>
      <c r="L15" s="20"/>
      <c r="M15" s="8" t="s">
        <v>1142</v>
      </c>
    </row>
    <row r="16" ht="12.75" customHeight="1" spans="1:13">
      <c r="A16" s="19" t="str">
        <f t="shared" si="2"/>
        <v/>
      </c>
      <c r="B16" s="20"/>
      <c r="C16" s="20"/>
      <c r="D16" s="21"/>
      <c r="E16" s="88"/>
      <c r="F16" s="20"/>
      <c r="G16" s="22"/>
      <c r="H16" s="468"/>
      <c r="I16" s="365"/>
      <c r="J16" s="365"/>
      <c r="K16" s="22" t="str">
        <f t="shared" si="1"/>
        <v/>
      </c>
      <c r="L16" s="20"/>
      <c r="M16" s="8" t="s">
        <v>1143</v>
      </c>
    </row>
    <row r="17" ht="12.75" customHeight="1" spans="1:13">
      <c r="A17" s="19" t="str">
        <f t="shared" si="2"/>
        <v/>
      </c>
      <c r="B17" s="20"/>
      <c r="C17" s="20"/>
      <c r="D17" s="21"/>
      <c r="E17" s="88"/>
      <c r="F17" s="20"/>
      <c r="G17" s="22"/>
      <c r="H17" s="468"/>
      <c r="I17" s="365"/>
      <c r="J17" s="365"/>
      <c r="K17" s="22" t="str">
        <f t="shared" si="1"/>
        <v/>
      </c>
      <c r="L17" s="20"/>
      <c r="M17" s="8" t="s">
        <v>1144</v>
      </c>
    </row>
    <row r="18" ht="12.75" customHeight="1" spans="1:13">
      <c r="A18" s="19" t="str">
        <f t="shared" si="2"/>
        <v/>
      </c>
      <c r="B18" s="20"/>
      <c r="C18" s="20"/>
      <c r="D18" s="21"/>
      <c r="E18" s="88"/>
      <c r="F18" s="20"/>
      <c r="G18" s="22"/>
      <c r="H18" s="468"/>
      <c r="I18" s="365"/>
      <c r="J18" s="365"/>
      <c r="K18" s="22" t="str">
        <f t="shared" si="1"/>
        <v/>
      </c>
      <c r="L18" s="20"/>
      <c r="M18" s="8" t="s">
        <v>1145</v>
      </c>
    </row>
    <row r="19" ht="12.75" customHeight="1" spans="1:13">
      <c r="A19" s="19" t="str">
        <f t="shared" si="2"/>
        <v/>
      </c>
      <c r="B19" s="20"/>
      <c r="C19" s="20"/>
      <c r="D19" s="21"/>
      <c r="E19" s="88"/>
      <c r="F19" s="20"/>
      <c r="G19" s="22"/>
      <c r="H19" s="468"/>
      <c r="I19" s="365"/>
      <c r="J19" s="365"/>
      <c r="K19" s="22" t="str">
        <f t="shared" si="1"/>
        <v/>
      </c>
      <c r="L19" s="20"/>
      <c r="M19" s="8" t="s">
        <v>1146</v>
      </c>
    </row>
    <row r="20" ht="12.75" customHeight="1" spans="1:13">
      <c r="A20" s="19" t="str">
        <f t="shared" si="2"/>
        <v/>
      </c>
      <c r="B20" s="20"/>
      <c r="C20" s="20"/>
      <c r="D20" s="21"/>
      <c r="E20" s="88"/>
      <c r="F20" s="20"/>
      <c r="G20" s="22"/>
      <c r="H20" s="468"/>
      <c r="I20" s="365"/>
      <c r="J20" s="365"/>
      <c r="K20" s="22" t="str">
        <f t="shared" si="1"/>
        <v/>
      </c>
      <c r="L20" s="20"/>
      <c r="M20" s="8" t="s">
        <v>1147</v>
      </c>
    </row>
    <row r="21" ht="12.75" customHeight="1" spans="1:13">
      <c r="A21" s="19" t="str">
        <f t="shared" si="2"/>
        <v/>
      </c>
      <c r="B21" s="20"/>
      <c r="C21" s="20"/>
      <c r="D21" s="21"/>
      <c r="E21" s="88"/>
      <c r="F21" s="20"/>
      <c r="G21" s="22"/>
      <c r="H21" s="468"/>
      <c r="I21" s="365"/>
      <c r="J21" s="365"/>
      <c r="K21" s="22" t="str">
        <f t="shared" si="1"/>
        <v/>
      </c>
      <c r="L21" s="20"/>
      <c r="M21" s="8" t="s">
        <v>1148</v>
      </c>
    </row>
    <row r="22" ht="12.75" customHeight="1" spans="1:13">
      <c r="A22" s="19" t="str">
        <f t="shared" si="2"/>
        <v/>
      </c>
      <c r="B22" s="20"/>
      <c r="C22" s="20"/>
      <c r="D22" s="21"/>
      <c r="E22" s="88"/>
      <c r="F22" s="20"/>
      <c r="G22" s="22"/>
      <c r="H22" s="468"/>
      <c r="I22" s="365"/>
      <c r="J22" s="365"/>
      <c r="K22" s="22" t="str">
        <f t="shared" si="1"/>
        <v/>
      </c>
      <c r="L22" s="20"/>
      <c r="M22" s="8" t="s">
        <v>1149</v>
      </c>
    </row>
    <row r="23" ht="12.75" customHeight="1" spans="1:13">
      <c r="A23" s="19" t="str">
        <f t="shared" si="2"/>
        <v/>
      </c>
      <c r="B23" s="20"/>
      <c r="C23" s="20"/>
      <c r="D23" s="21"/>
      <c r="E23" s="88"/>
      <c r="F23" s="20"/>
      <c r="G23" s="22"/>
      <c r="H23" s="468"/>
      <c r="I23" s="365"/>
      <c r="J23" s="365"/>
      <c r="K23" s="22" t="str">
        <f t="shared" si="1"/>
        <v/>
      </c>
      <c r="L23" s="20"/>
      <c r="M23" s="8" t="s">
        <v>1150</v>
      </c>
    </row>
    <row r="24" ht="12" customHeight="1" spans="1:13">
      <c r="A24" s="19" t="str">
        <f t="shared" si="2"/>
        <v/>
      </c>
      <c r="B24" s="20"/>
      <c r="C24" s="20"/>
      <c r="D24" s="21"/>
      <c r="E24" s="88"/>
      <c r="F24" s="20"/>
      <c r="G24" s="22"/>
      <c r="H24" s="468"/>
      <c r="I24" s="365"/>
      <c r="J24" s="365"/>
      <c r="K24" s="22" t="str">
        <f t="shared" si="1"/>
        <v/>
      </c>
      <c r="L24" s="20"/>
      <c r="M24" s="8" t="s">
        <v>1151</v>
      </c>
    </row>
    <row r="25" ht="12.75" customHeight="1" spans="1:13">
      <c r="A25" s="112" t="s">
        <v>1152</v>
      </c>
      <c r="B25" s="114"/>
      <c r="C25" s="20"/>
      <c r="D25" s="53"/>
      <c r="E25" s="88"/>
      <c r="F25" s="20"/>
      <c r="G25" s="22"/>
      <c r="H25" s="468">
        <f>SUM(H7:H24)</f>
        <v>0</v>
      </c>
      <c r="I25" s="468">
        <f>SUM(I7:I24)</f>
        <v>0</v>
      </c>
      <c r="J25" s="366">
        <f>SUM(J7:J24)</f>
        <v>0</v>
      </c>
      <c r="K25" s="22" t="str">
        <f t="shared" si="1"/>
        <v/>
      </c>
      <c r="L25" s="20"/>
      <c r="M25" s="8"/>
    </row>
    <row r="26" ht="12.75" customHeight="1" spans="1:13">
      <c r="A26" s="112" t="s">
        <v>1153</v>
      </c>
      <c r="B26" s="114"/>
      <c r="C26" s="20"/>
      <c r="D26" s="53"/>
      <c r="E26" s="88"/>
      <c r="F26" s="20"/>
      <c r="G26" s="22"/>
      <c r="H26" s="468">
        <f>I25</f>
        <v>0</v>
      </c>
      <c r="I26" s="366"/>
      <c r="J26" s="366">
        <v>0</v>
      </c>
      <c r="K26" s="22"/>
      <c r="L26" s="20"/>
      <c r="M26" s="8"/>
    </row>
    <row r="27" ht="12.75" customHeight="1" spans="1:13">
      <c r="A27" s="112" t="s">
        <v>1154</v>
      </c>
      <c r="B27" s="114"/>
      <c r="C27" s="20"/>
      <c r="D27" s="53"/>
      <c r="E27" s="88"/>
      <c r="F27" s="20"/>
      <c r="G27" s="22"/>
      <c r="H27" s="468"/>
      <c r="I27" s="366"/>
      <c r="J27" s="468">
        <f>H26</f>
        <v>0</v>
      </c>
      <c r="K27" s="22"/>
      <c r="L27" s="20"/>
      <c r="M27" s="8"/>
    </row>
    <row r="28" customHeight="1" spans="1:12">
      <c r="A28" s="474" t="s">
        <v>718</v>
      </c>
      <c r="B28" s="475"/>
      <c r="C28" s="26"/>
      <c r="D28" s="364"/>
      <c r="E28" s="26"/>
      <c r="F28" s="26"/>
      <c r="G28" s="26"/>
      <c r="H28" s="468">
        <f>H25-H26</f>
        <v>0</v>
      </c>
      <c r="I28" s="367"/>
      <c r="J28" s="468">
        <f>J25-J27</f>
        <v>0</v>
      </c>
      <c r="K28" s="22" t="str">
        <f t="shared" si="1"/>
        <v/>
      </c>
      <c r="L28" s="26"/>
    </row>
    <row r="29" customHeight="1" spans="1:13">
      <c r="A29" s="9" t="str">
        <f>基本信息输入表!$K$6&amp;"填表人："&amp;基本信息输入表!$M$24</f>
        <v>产权持有单位填表人：包娴</v>
      </c>
      <c r="J29" s="9" t="str">
        <f>"评估人员："&amp;基本信息输入表!$Q$24</f>
        <v>评估人员：资谷才、王晓</v>
      </c>
      <c r="M29" s="54" t="s">
        <v>837</v>
      </c>
    </row>
    <row r="30" customHeight="1" spans="1:1">
      <c r="A30" s="9" t="str">
        <f>"填表日期："&amp;YEAR(基本信息输入表!$O$24)&amp;"年"&amp;MONTH(基本信息输入表!$O$24)&amp;"月"&amp;DAY(基本信息输入表!$O$24)&amp;"日"</f>
        <v>填表日期：2024年5月8日</v>
      </c>
    </row>
  </sheetData>
  <mergeCells count="6">
    <mergeCell ref="A2:L2"/>
    <mergeCell ref="A3:L3"/>
    <mergeCell ref="A25:B25"/>
    <mergeCell ref="A26:B26"/>
    <mergeCell ref="A27:B27"/>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N31"/>
  <sheetViews>
    <sheetView showGridLines="0" workbookViewId="0">
      <selection activeCell="L6" sqref="L6"/>
    </sheetView>
  </sheetViews>
  <sheetFormatPr defaultColWidth="9" defaultRowHeight="15.75" customHeight="1"/>
  <cols>
    <col min="1" max="1" width="5" style="9" customWidth="1"/>
    <col min="2" max="2" width="20.1666666666667" style="9" customWidth="1"/>
    <col min="3" max="3" width="8.16666666666667" style="9" customWidth="1"/>
    <col min="4" max="4" width="15.1666666666667" style="9" customWidth="1"/>
    <col min="5" max="5" width="20.1666666666667" style="9" customWidth="1"/>
    <col min="6" max="7" width="12.6666666666667" style="9" customWidth="1"/>
    <col min="8" max="8" width="9.66666666666667" style="9" customWidth="1"/>
    <col min="9" max="11" width="12.6666666666667" style="9" customWidth="1"/>
    <col min="12" max="12" width="10.1666666666667" style="9" customWidth="1"/>
    <col min="13" max="13" width="9" style="9" customWidth="1"/>
    <col min="14" max="14" width="9" style="8" customWidth="1"/>
    <col min="15" max="16" width="9" style="9" customWidth="1"/>
    <col min="17" max="16384" width="9" style="9"/>
  </cols>
  <sheetData>
    <row r="1" customHeight="1" spans="1:1">
      <c r="A1" s="10" t="s">
        <v>0</v>
      </c>
    </row>
    <row r="2" s="7" customFormat="1" ht="30" customHeight="1" spans="1:14">
      <c r="A2" s="11" t="s">
        <v>21</v>
      </c>
      <c r="N2" s="12"/>
    </row>
    <row r="3" customHeight="1" spans="1:1">
      <c r="A3" s="8" t="str">
        <f>"评估基准日："&amp;TEXT(基本信息输入表!M7,"yyyy年mm月dd日")</f>
        <v>评估基准日：2024年04月30日</v>
      </c>
    </row>
    <row r="4" ht="14.25" customHeight="1" spans="1:13">
      <c r="A4" s="8"/>
      <c r="B4" s="8"/>
      <c r="C4" s="8"/>
      <c r="D4" s="8"/>
      <c r="E4" s="8"/>
      <c r="F4" s="8"/>
      <c r="G4" s="8"/>
      <c r="H4" s="8"/>
      <c r="I4" s="8"/>
      <c r="J4" s="8"/>
      <c r="K4" s="8"/>
      <c r="L4" s="8"/>
      <c r="M4" s="13" t="s">
        <v>1155</v>
      </c>
    </row>
    <row r="5" customHeight="1" spans="1:13">
      <c r="A5" s="9" t="str">
        <f>基本信息输入表!K6&amp;"："&amp;基本信息输入表!M6</f>
        <v>产权持有单位：昆明中石油昆仑车用天然气有限公司</v>
      </c>
      <c r="M5" s="208" t="s">
        <v>885</v>
      </c>
    </row>
    <row r="6" s="8" customFormat="1" customHeight="1" spans="1:14">
      <c r="A6" s="32" t="s">
        <v>4</v>
      </c>
      <c r="B6" s="212" t="s">
        <v>1156</v>
      </c>
      <c r="C6" s="212" t="s">
        <v>1131</v>
      </c>
      <c r="D6" s="212" t="s">
        <v>1157</v>
      </c>
      <c r="E6" s="212" t="s">
        <v>1158</v>
      </c>
      <c r="F6" s="226" t="s">
        <v>1159</v>
      </c>
      <c r="G6" s="226" t="s">
        <v>1001</v>
      </c>
      <c r="H6" s="32" t="s">
        <v>1160</v>
      </c>
      <c r="I6" s="32" t="s">
        <v>6</v>
      </c>
      <c r="J6" s="66" t="s">
        <v>1107</v>
      </c>
      <c r="K6" s="32" t="s">
        <v>7</v>
      </c>
      <c r="L6" s="32" t="s">
        <v>1161</v>
      </c>
      <c r="M6" s="32" t="s">
        <v>176</v>
      </c>
      <c r="N6" s="209" t="s">
        <v>890</v>
      </c>
    </row>
    <row r="7" ht="12.75" customHeight="1" spans="1:14">
      <c r="A7" s="19" t="str">
        <f>IF(B7="","",ROW()-6)</f>
        <v/>
      </c>
      <c r="B7" s="20"/>
      <c r="C7" s="20"/>
      <c r="D7" s="33"/>
      <c r="E7" s="20"/>
      <c r="F7" s="21"/>
      <c r="G7" s="471"/>
      <c r="H7" s="343"/>
      <c r="I7" s="471"/>
      <c r="J7" s="471"/>
      <c r="K7" s="22"/>
      <c r="L7" s="22" t="str">
        <f>IF(I7=0,"",(K7-I7)/I7*100)</f>
        <v/>
      </c>
      <c r="M7" s="20"/>
      <c r="N7" s="8" t="s">
        <v>1162</v>
      </c>
    </row>
    <row r="8" ht="12.75" customHeight="1" spans="1:14">
      <c r="A8" s="19" t="str">
        <f t="shared" ref="A8:A26" si="0">IF(B8="","",ROW()-6)</f>
        <v/>
      </c>
      <c r="B8" s="20"/>
      <c r="C8" s="20"/>
      <c r="D8" s="33"/>
      <c r="E8" s="20"/>
      <c r="F8" s="21"/>
      <c r="G8" s="471"/>
      <c r="H8" s="343"/>
      <c r="I8" s="471"/>
      <c r="J8" s="471"/>
      <c r="K8" s="22"/>
      <c r="L8" s="22" t="str">
        <f t="shared" ref="L8:L29" si="1">IF(I8=0,"",(K8-I8)/I8*100)</f>
        <v/>
      </c>
      <c r="M8" s="20"/>
      <c r="N8" s="8" t="s">
        <v>1163</v>
      </c>
    </row>
    <row r="9" ht="12.75" customHeight="1" spans="1:14">
      <c r="A9" s="19" t="str">
        <f t="shared" si="0"/>
        <v/>
      </c>
      <c r="B9" s="20"/>
      <c r="C9" s="20"/>
      <c r="D9" s="33"/>
      <c r="E9" s="20"/>
      <c r="F9" s="21"/>
      <c r="G9" s="471"/>
      <c r="H9" s="343"/>
      <c r="I9" s="471"/>
      <c r="J9" s="471"/>
      <c r="K9" s="22"/>
      <c r="L9" s="22" t="str">
        <f t="shared" si="1"/>
        <v/>
      </c>
      <c r="M9" s="20"/>
      <c r="N9" s="8" t="s">
        <v>1164</v>
      </c>
    </row>
    <row r="10" ht="12.75" customHeight="1" spans="1:14">
      <c r="A10" s="19" t="str">
        <f t="shared" si="0"/>
        <v/>
      </c>
      <c r="B10" s="20"/>
      <c r="C10" s="20"/>
      <c r="D10" s="33"/>
      <c r="E10" s="20"/>
      <c r="F10" s="21"/>
      <c r="G10" s="471"/>
      <c r="H10" s="343"/>
      <c r="I10" s="471"/>
      <c r="J10" s="471"/>
      <c r="K10" s="22"/>
      <c r="L10" s="22" t="str">
        <f t="shared" si="1"/>
        <v/>
      </c>
      <c r="M10" s="20"/>
      <c r="N10" s="8" t="s">
        <v>1165</v>
      </c>
    </row>
    <row r="11" ht="12.75" customHeight="1" spans="1:14">
      <c r="A11" s="19" t="str">
        <f t="shared" si="0"/>
        <v/>
      </c>
      <c r="B11" s="20"/>
      <c r="C11" s="20"/>
      <c r="D11" s="33"/>
      <c r="E11" s="20"/>
      <c r="F11" s="21"/>
      <c r="G11" s="471"/>
      <c r="H11" s="343"/>
      <c r="I11" s="471"/>
      <c r="J11" s="471"/>
      <c r="K11" s="22"/>
      <c r="L11" s="22" t="str">
        <f t="shared" si="1"/>
        <v/>
      </c>
      <c r="M11" s="20"/>
      <c r="N11" s="8" t="s">
        <v>1166</v>
      </c>
    </row>
    <row r="12" ht="12.75" customHeight="1" spans="1:14">
      <c r="A12" s="19" t="str">
        <f t="shared" si="0"/>
        <v/>
      </c>
      <c r="B12" s="20"/>
      <c r="C12" s="20"/>
      <c r="D12" s="33"/>
      <c r="E12" s="20"/>
      <c r="F12" s="21"/>
      <c r="G12" s="471"/>
      <c r="H12" s="343"/>
      <c r="I12" s="471"/>
      <c r="J12" s="471"/>
      <c r="K12" s="22"/>
      <c r="L12" s="22" t="str">
        <f t="shared" si="1"/>
        <v/>
      </c>
      <c r="M12" s="20"/>
      <c r="N12" s="8" t="s">
        <v>1167</v>
      </c>
    </row>
    <row r="13" ht="12.75" customHeight="1" spans="1:14">
      <c r="A13" s="19" t="str">
        <f t="shared" si="0"/>
        <v/>
      </c>
      <c r="B13" s="20"/>
      <c r="C13" s="20"/>
      <c r="D13" s="33"/>
      <c r="E13" s="20"/>
      <c r="F13" s="21"/>
      <c r="G13" s="471"/>
      <c r="H13" s="343"/>
      <c r="I13" s="471"/>
      <c r="J13" s="471"/>
      <c r="K13" s="22"/>
      <c r="L13" s="22" t="str">
        <f t="shared" si="1"/>
        <v/>
      </c>
      <c r="M13" s="20"/>
      <c r="N13" s="8" t="s">
        <v>1168</v>
      </c>
    </row>
    <row r="14" ht="12.75" customHeight="1" spans="1:14">
      <c r="A14" s="19" t="str">
        <f t="shared" si="0"/>
        <v/>
      </c>
      <c r="B14" s="20"/>
      <c r="C14" s="20"/>
      <c r="D14" s="33"/>
      <c r="E14" s="20"/>
      <c r="F14" s="21"/>
      <c r="G14" s="471"/>
      <c r="H14" s="343"/>
      <c r="I14" s="471"/>
      <c r="J14" s="471"/>
      <c r="K14" s="22"/>
      <c r="L14" s="22" t="str">
        <f t="shared" si="1"/>
        <v/>
      </c>
      <c r="M14" s="20"/>
      <c r="N14" s="8" t="s">
        <v>1169</v>
      </c>
    </row>
    <row r="15" ht="12.75" customHeight="1" spans="1:14">
      <c r="A15" s="19" t="str">
        <f t="shared" si="0"/>
        <v/>
      </c>
      <c r="B15" s="20"/>
      <c r="C15" s="20"/>
      <c r="D15" s="33"/>
      <c r="E15" s="20"/>
      <c r="F15" s="21"/>
      <c r="G15" s="471"/>
      <c r="H15" s="343"/>
      <c r="I15" s="471"/>
      <c r="J15" s="471"/>
      <c r="K15" s="22"/>
      <c r="L15" s="22" t="str">
        <f t="shared" si="1"/>
        <v/>
      </c>
      <c r="M15" s="20"/>
      <c r="N15" s="8" t="s">
        <v>1170</v>
      </c>
    </row>
    <row r="16" ht="12.75" customHeight="1" spans="1:14">
      <c r="A16" s="19" t="str">
        <f t="shared" si="0"/>
        <v/>
      </c>
      <c r="B16" s="20"/>
      <c r="C16" s="20"/>
      <c r="D16" s="33"/>
      <c r="E16" s="20"/>
      <c r="F16" s="21"/>
      <c r="G16" s="471"/>
      <c r="H16" s="343"/>
      <c r="I16" s="471"/>
      <c r="J16" s="471"/>
      <c r="K16" s="22"/>
      <c r="L16" s="22" t="str">
        <f t="shared" si="1"/>
        <v/>
      </c>
      <c r="M16" s="20"/>
      <c r="N16" s="8" t="s">
        <v>1171</v>
      </c>
    </row>
    <row r="17" ht="12.75" customHeight="1" spans="1:14">
      <c r="A17" s="19" t="str">
        <f t="shared" si="0"/>
        <v/>
      </c>
      <c r="B17" s="20"/>
      <c r="C17" s="20"/>
      <c r="D17" s="33"/>
      <c r="E17" s="20"/>
      <c r="F17" s="21"/>
      <c r="G17" s="471"/>
      <c r="H17" s="343"/>
      <c r="I17" s="471"/>
      <c r="J17" s="471"/>
      <c r="K17" s="22"/>
      <c r="L17" s="22" t="str">
        <f t="shared" si="1"/>
        <v/>
      </c>
      <c r="M17" s="20"/>
      <c r="N17" s="8" t="s">
        <v>1172</v>
      </c>
    </row>
    <row r="18" ht="12.75" customHeight="1" spans="1:14">
      <c r="A18" s="19" t="str">
        <f t="shared" si="0"/>
        <v/>
      </c>
      <c r="B18" s="20"/>
      <c r="C18" s="20"/>
      <c r="D18" s="33"/>
      <c r="E18" s="20"/>
      <c r="F18" s="21"/>
      <c r="G18" s="471"/>
      <c r="H18" s="343"/>
      <c r="I18" s="471"/>
      <c r="J18" s="471"/>
      <c r="K18" s="22"/>
      <c r="L18" s="22" t="str">
        <f t="shared" si="1"/>
        <v/>
      </c>
      <c r="M18" s="20"/>
      <c r="N18" s="8" t="s">
        <v>1173</v>
      </c>
    </row>
    <row r="19" ht="12.75" customHeight="1" spans="1:14">
      <c r="A19" s="19" t="str">
        <f t="shared" si="0"/>
        <v/>
      </c>
      <c r="B19" s="20"/>
      <c r="C19" s="20"/>
      <c r="D19" s="33"/>
      <c r="E19" s="20"/>
      <c r="F19" s="21"/>
      <c r="G19" s="471"/>
      <c r="H19" s="343"/>
      <c r="I19" s="471"/>
      <c r="J19" s="471"/>
      <c r="K19" s="22"/>
      <c r="L19" s="22" t="str">
        <f t="shared" si="1"/>
        <v/>
      </c>
      <c r="M19" s="20"/>
      <c r="N19" s="8" t="s">
        <v>1174</v>
      </c>
    </row>
    <row r="20" ht="12.75" customHeight="1" spans="1:14">
      <c r="A20" s="19" t="str">
        <f t="shared" si="0"/>
        <v/>
      </c>
      <c r="B20" s="20"/>
      <c r="C20" s="20"/>
      <c r="D20" s="33"/>
      <c r="E20" s="20"/>
      <c r="F20" s="21"/>
      <c r="G20" s="471"/>
      <c r="H20" s="343"/>
      <c r="I20" s="471"/>
      <c r="J20" s="471"/>
      <c r="K20" s="22"/>
      <c r="L20" s="22" t="str">
        <f t="shared" si="1"/>
        <v/>
      </c>
      <c r="M20" s="20"/>
      <c r="N20" s="8" t="s">
        <v>1175</v>
      </c>
    </row>
    <row r="21" ht="12.75" customHeight="1" spans="1:14">
      <c r="A21" s="19" t="str">
        <f t="shared" si="0"/>
        <v/>
      </c>
      <c r="B21" s="20"/>
      <c r="C21" s="20"/>
      <c r="D21" s="33"/>
      <c r="E21" s="20"/>
      <c r="F21" s="21"/>
      <c r="G21" s="471"/>
      <c r="H21" s="343"/>
      <c r="I21" s="471"/>
      <c r="J21" s="471"/>
      <c r="K21" s="22"/>
      <c r="L21" s="22" t="str">
        <f t="shared" si="1"/>
        <v/>
      </c>
      <c r="M21" s="20"/>
      <c r="N21" s="8" t="s">
        <v>1176</v>
      </c>
    </row>
    <row r="22" ht="12.75" customHeight="1" spans="1:14">
      <c r="A22" s="19" t="str">
        <f t="shared" si="0"/>
        <v/>
      </c>
      <c r="B22" s="20"/>
      <c r="C22" s="20"/>
      <c r="D22" s="33"/>
      <c r="E22" s="20"/>
      <c r="F22" s="21"/>
      <c r="G22" s="471"/>
      <c r="H22" s="343"/>
      <c r="I22" s="471"/>
      <c r="J22" s="471"/>
      <c r="K22" s="22"/>
      <c r="L22" s="22" t="str">
        <f t="shared" si="1"/>
        <v/>
      </c>
      <c r="M22" s="20"/>
      <c r="N22" s="8" t="s">
        <v>1177</v>
      </c>
    </row>
    <row r="23" ht="12.75" customHeight="1" spans="1:14">
      <c r="A23" s="19" t="str">
        <f t="shared" si="0"/>
        <v/>
      </c>
      <c r="B23" s="20"/>
      <c r="C23" s="20"/>
      <c r="D23" s="33"/>
      <c r="E23" s="20"/>
      <c r="F23" s="21"/>
      <c r="G23" s="471"/>
      <c r="H23" s="343"/>
      <c r="I23" s="471"/>
      <c r="J23" s="471"/>
      <c r="K23" s="22"/>
      <c r="L23" s="22" t="str">
        <f t="shared" si="1"/>
        <v/>
      </c>
      <c r="M23" s="20"/>
      <c r="N23" s="8" t="s">
        <v>1178</v>
      </c>
    </row>
    <row r="24" ht="12.75" customHeight="1" spans="1:14">
      <c r="A24" s="19" t="str">
        <f t="shared" si="0"/>
        <v/>
      </c>
      <c r="B24" s="20"/>
      <c r="C24" s="20"/>
      <c r="D24" s="33"/>
      <c r="E24" s="20"/>
      <c r="F24" s="21"/>
      <c r="G24" s="471"/>
      <c r="H24" s="343"/>
      <c r="I24" s="471"/>
      <c r="J24" s="471"/>
      <c r="K24" s="22"/>
      <c r="L24" s="22" t="str">
        <f t="shared" si="1"/>
        <v/>
      </c>
      <c r="M24" s="20"/>
      <c r="N24" s="8" t="s">
        <v>1179</v>
      </c>
    </row>
    <row r="25" ht="12.75" customHeight="1" spans="1:14">
      <c r="A25" s="19" t="str">
        <f t="shared" si="0"/>
        <v/>
      </c>
      <c r="B25" s="20"/>
      <c r="C25" s="20"/>
      <c r="D25" s="33"/>
      <c r="E25" s="20"/>
      <c r="F25" s="21"/>
      <c r="G25" s="471"/>
      <c r="H25" s="343"/>
      <c r="I25" s="471"/>
      <c r="J25" s="471"/>
      <c r="K25" s="22"/>
      <c r="L25" s="22" t="str">
        <f t="shared" si="1"/>
        <v/>
      </c>
      <c r="M25" s="20"/>
      <c r="N25" s="8" t="s">
        <v>1180</v>
      </c>
    </row>
    <row r="26" ht="12.75" customHeight="1" spans="1:14">
      <c r="A26" s="19" t="str">
        <f t="shared" si="0"/>
        <v/>
      </c>
      <c r="B26" s="20"/>
      <c r="C26" s="20"/>
      <c r="D26" s="33"/>
      <c r="E26" s="20"/>
      <c r="F26" s="21"/>
      <c r="G26" s="471"/>
      <c r="H26" s="343"/>
      <c r="I26" s="471"/>
      <c r="J26" s="471"/>
      <c r="K26" s="22"/>
      <c r="L26" s="22" t="str">
        <f t="shared" si="1"/>
        <v/>
      </c>
      <c r="M26" s="20"/>
      <c r="N26" s="8" t="s">
        <v>1181</v>
      </c>
    </row>
    <row r="27" customHeight="1" spans="1:13">
      <c r="A27" s="32" t="s">
        <v>1182</v>
      </c>
      <c r="B27" s="472"/>
      <c r="C27" s="472"/>
      <c r="D27" s="472"/>
      <c r="E27" s="472"/>
      <c r="F27" s="66"/>
      <c r="G27" s="66"/>
      <c r="H27" s="473"/>
      <c r="I27" s="69">
        <f>SUM(I7:I26)</f>
        <v>0</v>
      </c>
      <c r="J27" s="69">
        <f>SUM(J7:J26)</f>
        <v>0</v>
      </c>
      <c r="K27" s="69">
        <f>SUM(K7:K26)</f>
        <v>0</v>
      </c>
      <c r="L27" s="22" t="str">
        <f t="shared" si="1"/>
        <v/>
      </c>
      <c r="M27" s="66"/>
    </row>
    <row r="28" customHeight="1" spans="1:13">
      <c r="A28" s="362" t="s">
        <v>1183</v>
      </c>
      <c r="B28" s="472"/>
      <c r="C28" s="472"/>
      <c r="D28" s="472"/>
      <c r="E28" s="472"/>
      <c r="F28" s="66"/>
      <c r="G28" s="66"/>
      <c r="H28" s="473"/>
      <c r="I28" s="69">
        <f>J27</f>
        <v>0</v>
      </c>
      <c r="J28" s="69"/>
      <c r="K28" s="69"/>
      <c r="L28" s="22"/>
      <c r="M28" s="66"/>
    </row>
    <row r="29" customHeight="1" spans="1:13">
      <c r="A29" s="226" t="s">
        <v>1184</v>
      </c>
      <c r="B29" s="472"/>
      <c r="C29" s="472"/>
      <c r="D29" s="472"/>
      <c r="E29" s="472"/>
      <c r="F29" s="66"/>
      <c r="G29" s="66"/>
      <c r="H29" s="473"/>
      <c r="I29" s="69">
        <f>I27-I28</f>
        <v>0</v>
      </c>
      <c r="J29" s="69">
        <f>J27-J28</f>
        <v>0</v>
      </c>
      <c r="K29" s="69">
        <f>K27-K28</f>
        <v>0</v>
      </c>
      <c r="L29" s="22" t="str">
        <f t="shared" si="1"/>
        <v/>
      </c>
      <c r="M29" s="66"/>
    </row>
    <row r="30" customHeight="1" spans="1:14">
      <c r="A30" s="9" t="str">
        <f>基本信息输入表!$K$6&amp;"填表人："&amp;基本信息输入表!$M$25</f>
        <v>产权持有单位填表人：包娴</v>
      </c>
      <c r="K30" s="9" t="str">
        <f>"评估人员："&amp;基本信息输入表!$Q$25</f>
        <v>评估人员：资谷才、王晓</v>
      </c>
      <c r="N30" s="209" t="s">
        <v>837</v>
      </c>
    </row>
    <row r="31" customHeight="1" spans="1:1">
      <c r="A31" s="9" t="str">
        <f>"填表日期："&amp;YEAR(基本信息输入表!$O$25)&amp;"年"&amp;MONTH(基本信息输入表!$O$25)&amp;"月"&amp;DAY(基本信息输入表!$O$25)&amp;"日"</f>
        <v>填表日期：2024年5月8日</v>
      </c>
    </row>
  </sheetData>
  <mergeCells count="5">
    <mergeCell ref="A2:M2"/>
    <mergeCell ref="A3:M3"/>
    <mergeCell ref="A27:B27"/>
    <mergeCell ref="A28:B28"/>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N31"/>
  <sheetViews>
    <sheetView showGridLines="0" zoomScale="96" zoomScaleNormal="96" topLeftCell="A5" workbookViewId="0">
      <selection activeCell="D8" sqref="D8:D26"/>
    </sheetView>
  </sheetViews>
  <sheetFormatPr defaultColWidth="9" defaultRowHeight="15.75" customHeight="1"/>
  <cols>
    <col min="1" max="1" width="6.16666666666667" style="9" customWidth="1"/>
    <col min="2" max="2" width="22.6666666666667" style="9" customWidth="1"/>
    <col min="3" max="3" width="8" style="9" customWidth="1"/>
    <col min="4" max="4" width="8" style="223" customWidth="1"/>
    <col min="5" max="5" width="9.66666666666667" style="9" customWidth="1"/>
    <col min="6" max="6" width="4.66666666666667" style="9" customWidth="1"/>
    <col min="7" max="7" width="11.1666666666667" style="9" customWidth="1"/>
    <col min="8" max="8" width="9.66666666666667" style="9" customWidth="1"/>
    <col min="9" max="9" width="11.1666666666667" style="9" customWidth="1"/>
    <col min="10" max="10" width="11.4166666666667" style="9" customWidth="1"/>
    <col min="11" max="11" width="12.1666666666667" style="9" customWidth="1"/>
    <col min="12" max="12" width="7.91666666666667" style="9" customWidth="1"/>
    <col min="13" max="13" width="16.6666666666667" style="9" customWidth="1"/>
    <col min="14" max="14" width="8.16666666666667" style="8" customWidth="1"/>
    <col min="15" max="16" width="9" style="9" customWidth="1"/>
    <col min="17" max="16384" width="9" style="9"/>
  </cols>
  <sheetData>
    <row r="1" customHeight="1" spans="1:1">
      <c r="A1" s="10" t="s">
        <v>0</v>
      </c>
    </row>
    <row r="2" s="7" customFormat="1" ht="30" customHeight="1" spans="1:14">
      <c r="A2" s="11" t="s">
        <v>22</v>
      </c>
      <c r="N2" s="12"/>
    </row>
    <row r="3" customHeight="1" spans="1:1">
      <c r="A3" s="8" t="str">
        <f>"评估基准日："&amp;TEXT(基本信息输入表!M7,"yyyy年mm月dd日")</f>
        <v>评估基准日：2024年04月30日</v>
      </c>
    </row>
    <row r="4" ht="14.25" customHeight="1" spans="1:13">
      <c r="A4" s="8"/>
      <c r="B4" s="8"/>
      <c r="C4" s="8"/>
      <c r="D4" s="359"/>
      <c r="E4" s="8"/>
      <c r="F4" s="8"/>
      <c r="G4" s="8"/>
      <c r="H4" s="8"/>
      <c r="I4" s="8"/>
      <c r="J4" s="8"/>
      <c r="K4" s="8"/>
      <c r="L4" s="8"/>
      <c r="M4" s="13" t="s">
        <v>1185</v>
      </c>
    </row>
    <row r="5" customHeight="1" spans="1:13">
      <c r="A5" s="9" t="str">
        <f>基本信息输入表!K6&amp;"："&amp;基本信息输入表!M6</f>
        <v>产权持有单位：昆明中石油昆仑车用天然气有限公司</v>
      </c>
      <c r="M5" s="208" t="s">
        <v>885</v>
      </c>
    </row>
    <row r="6" s="8" customFormat="1" customHeight="1" spans="1:13">
      <c r="A6" s="17" t="s">
        <v>4</v>
      </c>
      <c r="B6" s="17" t="s">
        <v>1186</v>
      </c>
      <c r="C6" s="17" t="s">
        <v>1131</v>
      </c>
      <c r="D6" s="347" t="s">
        <v>1187</v>
      </c>
      <c r="E6" s="17" t="s">
        <v>1133</v>
      </c>
      <c r="F6" s="17" t="s">
        <v>887</v>
      </c>
      <c r="G6" s="17" t="s">
        <v>888</v>
      </c>
      <c r="H6" s="17" t="s">
        <v>1188</v>
      </c>
      <c r="I6" s="226" t="s">
        <v>723</v>
      </c>
      <c r="J6" s="32" t="s">
        <v>1107</v>
      </c>
      <c r="K6" s="17" t="s">
        <v>7</v>
      </c>
      <c r="L6" s="17" t="s">
        <v>683</v>
      </c>
      <c r="M6" s="17" t="s">
        <v>176</v>
      </c>
    </row>
    <row r="7" customHeight="1" spans="1:14">
      <c r="A7" s="206"/>
      <c r="B7" s="206"/>
      <c r="C7" s="206"/>
      <c r="D7" s="206"/>
      <c r="E7" s="206"/>
      <c r="F7" s="206"/>
      <c r="G7" s="206"/>
      <c r="H7" s="206"/>
      <c r="I7" s="170"/>
      <c r="J7" s="170"/>
      <c r="K7" s="206"/>
      <c r="L7" s="206"/>
      <c r="M7" s="206"/>
      <c r="N7" s="209" t="s">
        <v>890</v>
      </c>
    </row>
    <row r="8" ht="12.75" customHeight="1" spans="1:14">
      <c r="A8" s="362">
        <v>1</v>
      </c>
      <c r="B8" s="20"/>
      <c r="C8" s="20"/>
      <c r="D8" s="21"/>
      <c r="E8" s="88"/>
      <c r="F8" s="20"/>
      <c r="G8" s="22"/>
      <c r="H8" s="55"/>
      <c r="I8" s="365"/>
      <c r="J8" s="365"/>
      <c r="K8" s="22"/>
      <c r="L8" s="22" t="str">
        <f t="shared" ref="L8:L17" si="0">IF(I8=0,"",(K8-I8)/I8*100)</f>
        <v/>
      </c>
      <c r="M8" s="20"/>
      <c r="N8" s="8" t="s">
        <v>1189</v>
      </c>
    </row>
    <row r="9" ht="12.75" customHeight="1" spans="1:14">
      <c r="A9" s="362">
        <v>2</v>
      </c>
      <c r="B9" s="20"/>
      <c r="C9" s="20"/>
      <c r="D9" s="21"/>
      <c r="E9" s="88"/>
      <c r="F9" s="20"/>
      <c r="G9" s="22"/>
      <c r="H9" s="55"/>
      <c r="I9" s="365"/>
      <c r="J9" s="365"/>
      <c r="K9" s="22"/>
      <c r="L9" s="22" t="str">
        <f t="shared" si="0"/>
        <v/>
      </c>
      <c r="M9" s="20"/>
      <c r="N9" s="8" t="s">
        <v>1190</v>
      </c>
    </row>
    <row r="10" ht="12.75" customHeight="1" spans="1:14">
      <c r="A10" s="362">
        <v>3</v>
      </c>
      <c r="B10" s="20"/>
      <c r="C10" s="20"/>
      <c r="D10" s="21"/>
      <c r="E10" s="88"/>
      <c r="F10" s="20"/>
      <c r="G10" s="22"/>
      <c r="H10" s="55"/>
      <c r="I10" s="365"/>
      <c r="J10" s="365"/>
      <c r="K10" s="22"/>
      <c r="L10" s="22" t="str">
        <f t="shared" si="0"/>
        <v/>
      </c>
      <c r="M10" s="20"/>
      <c r="N10" s="8" t="s">
        <v>1191</v>
      </c>
    </row>
    <row r="11" ht="12.75" customHeight="1" spans="1:14">
      <c r="A11" s="362">
        <v>4</v>
      </c>
      <c r="B11" s="20"/>
      <c r="C11" s="20"/>
      <c r="D11" s="21"/>
      <c r="E11" s="88"/>
      <c r="F11" s="20"/>
      <c r="G11" s="22"/>
      <c r="H11" s="55"/>
      <c r="I11" s="365"/>
      <c r="J11" s="365"/>
      <c r="K11" s="22"/>
      <c r="L11" s="22" t="str">
        <f t="shared" si="0"/>
        <v/>
      </c>
      <c r="M11" s="20"/>
      <c r="N11" s="8" t="s">
        <v>1192</v>
      </c>
    </row>
    <row r="12" ht="12.75" customHeight="1" spans="1:14">
      <c r="A12" s="362">
        <v>5</v>
      </c>
      <c r="B12" s="20"/>
      <c r="C12" s="20"/>
      <c r="D12" s="21"/>
      <c r="E12" s="88"/>
      <c r="F12" s="20"/>
      <c r="G12" s="22"/>
      <c r="H12" s="55"/>
      <c r="I12" s="365"/>
      <c r="J12" s="365"/>
      <c r="K12" s="22"/>
      <c r="L12" s="22" t="str">
        <f t="shared" si="0"/>
        <v/>
      </c>
      <c r="M12" s="20"/>
      <c r="N12" s="8" t="s">
        <v>1193</v>
      </c>
    </row>
    <row r="13" ht="12.75" customHeight="1" spans="1:14">
      <c r="A13" s="362">
        <v>6</v>
      </c>
      <c r="B13" s="20"/>
      <c r="C13" s="20"/>
      <c r="D13" s="21"/>
      <c r="E13" s="88"/>
      <c r="F13" s="20"/>
      <c r="G13" s="22"/>
      <c r="H13" s="55"/>
      <c r="I13" s="365"/>
      <c r="J13" s="365"/>
      <c r="K13" s="22"/>
      <c r="L13" s="22" t="str">
        <f t="shared" si="0"/>
        <v/>
      </c>
      <c r="M13" s="20"/>
      <c r="N13" s="8" t="s">
        <v>1194</v>
      </c>
    </row>
    <row r="14" ht="12.75" customHeight="1" spans="1:14">
      <c r="A14" s="362">
        <v>7</v>
      </c>
      <c r="B14" s="20"/>
      <c r="C14" s="20"/>
      <c r="D14" s="21"/>
      <c r="E14" s="88"/>
      <c r="F14" s="20"/>
      <c r="G14" s="22"/>
      <c r="H14" s="55"/>
      <c r="I14" s="365"/>
      <c r="J14" s="365"/>
      <c r="K14" s="22"/>
      <c r="L14" s="22" t="str">
        <f t="shared" si="0"/>
        <v/>
      </c>
      <c r="M14" s="20"/>
      <c r="N14" s="8" t="s">
        <v>1195</v>
      </c>
    </row>
    <row r="15" ht="12.75" customHeight="1" spans="1:14">
      <c r="A15" s="362">
        <v>8</v>
      </c>
      <c r="B15" s="20"/>
      <c r="C15" s="20"/>
      <c r="D15" s="21"/>
      <c r="E15" s="88"/>
      <c r="F15" s="20"/>
      <c r="G15" s="22"/>
      <c r="H15" s="55"/>
      <c r="I15" s="365"/>
      <c r="J15" s="365"/>
      <c r="K15" s="22"/>
      <c r="L15" s="22" t="str">
        <f t="shared" si="0"/>
        <v/>
      </c>
      <c r="M15" s="20"/>
      <c r="N15" s="8" t="s">
        <v>1196</v>
      </c>
    </row>
    <row r="16" ht="12.75" customHeight="1" spans="1:14">
      <c r="A16" s="362">
        <v>9</v>
      </c>
      <c r="B16" s="20"/>
      <c r="C16" s="20"/>
      <c r="D16" s="21"/>
      <c r="E16" s="88"/>
      <c r="F16" s="20"/>
      <c r="G16" s="22"/>
      <c r="H16" s="55"/>
      <c r="I16" s="365"/>
      <c r="J16" s="365"/>
      <c r="K16" s="22"/>
      <c r="L16" s="22" t="str">
        <f t="shared" si="0"/>
        <v/>
      </c>
      <c r="M16" s="20"/>
      <c r="N16" s="8" t="s">
        <v>1197</v>
      </c>
    </row>
    <row r="17" ht="12.75" customHeight="1" spans="1:14">
      <c r="A17" s="362">
        <v>10</v>
      </c>
      <c r="B17" s="20"/>
      <c r="C17" s="20"/>
      <c r="D17" s="21"/>
      <c r="E17" s="88"/>
      <c r="F17" s="20"/>
      <c r="G17" s="22"/>
      <c r="H17" s="55"/>
      <c r="I17" s="365"/>
      <c r="J17" s="365"/>
      <c r="K17" s="22"/>
      <c r="L17" s="22" t="str">
        <f t="shared" si="0"/>
        <v/>
      </c>
      <c r="M17" s="20"/>
      <c r="N17" s="8" t="s">
        <v>1198</v>
      </c>
    </row>
    <row r="18" ht="12.75" customHeight="1" spans="1:14">
      <c r="A18" s="362">
        <v>11</v>
      </c>
      <c r="B18" s="20"/>
      <c r="C18" s="20"/>
      <c r="D18" s="21"/>
      <c r="E18" s="88"/>
      <c r="F18" s="20"/>
      <c r="G18" s="22"/>
      <c r="H18" s="55"/>
      <c r="I18" s="365"/>
      <c r="J18" s="365"/>
      <c r="K18" s="22"/>
      <c r="L18" s="22" t="str">
        <f t="shared" ref="L18:L27" si="1">IF(I18=0,"",(K18-I18)/I18*100)</f>
        <v/>
      </c>
      <c r="M18" s="20"/>
      <c r="N18" s="8" t="s">
        <v>1199</v>
      </c>
    </row>
    <row r="19" ht="12.75" customHeight="1" spans="1:14">
      <c r="A19" s="362">
        <v>12</v>
      </c>
      <c r="B19" s="20"/>
      <c r="C19" s="20"/>
      <c r="D19" s="21"/>
      <c r="E19" s="88"/>
      <c r="F19" s="20"/>
      <c r="G19" s="22"/>
      <c r="H19" s="55"/>
      <c r="I19" s="365"/>
      <c r="J19" s="365"/>
      <c r="K19" s="22"/>
      <c r="L19" s="22" t="str">
        <f t="shared" si="1"/>
        <v/>
      </c>
      <c r="M19" s="20"/>
      <c r="N19" s="8" t="s">
        <v>1200</v>
      </c>
    </row>
    <row r="20" ht="12.75" customHeight="1" spans="1:14">
      <c r="A20" s="362">
        <v>13</v>
      </c>
      <c r="B20" s="20"/>
      <c r="C20" s="20"/>
      <c r="D20" s="21"/>
      <c r="E20" s="88"/>
      <c r="F20" s="20"/>
      <c r="G20" s="22"/>
      <c r="H20" s="55"/>
      <c r="I20" s="365"/>
      <c r="J20" s="365"/>
      <c r="K20" s="22"/>
      <c r="L20" s="22" t="str">
        <f t="shared" si="1"/>
        <v/>
      </c>
      <c r="M20" s="20"/>
      <c r="N20" s="8" t="s">
        <v>1201</v>
      </c>
    </row>
    <row r="21" ht="12.75" customHeight="1" spans="1:14">
      <c r="A21" s="362">
        <v>14</v>
      </c>
      <c r="B21" s="20"/>
      <c r="C21" s="20"/>
      <c r="D21" s="21"/>
      <c r="E21" s="88"/>
      <c r="F21" s="20"/>
      <c r="G21" s="22"/>
      <c r="H21" s="55"/>
      <c r="I21" s="365"/>
      <c r="J21" s="365"/>
      <c r="K21" s="22"/>
      <c r="L21" s="22" t="str">
        <f t="shared" si="1"/>
        <v/>
      </c>
      <c r="M21" s="20"/>
      <c r="N21" s="8" t="s">
        <v>1202</v>
      </c>
    </row>
    <row r="22" ht="12.75" customHeight="1" spans="1:14">
      <c r="A22" s="362">
        <v>15</v>
      </c>
      <c r="B22" s="20"/>
      <c r="C22" s="20"/>
      <c r="D22" s="21"/>
      <c r="E22" s="88"/>
      <c r="F22" s="20"/>
      <c r="G22" s="22"/>
      <c r="H22" s="55"/>
      <c r="I22" s="365"/>
      <c r="J22" s="365"/>
      <c r="K22" s="22"/>
      <c r="L22" s="22" t="str">
        <f t="shared" si="1"/>
        <v/>
      </c>
      <c r="M22" s="20"/>
      <c r="N22" s="8" t="s">
        <v>1203</v>
      </c>
    </row>
    <row r="23" ht="12.75" customHeight="1" spans="1:14">
      <c r="A23" s="362">
        <v>16</v>
      </c>
      <c r="B23" s="20"/>
      <c r="C23" s="20"/>
      <c r="D23" s="21"/>
      <c r="E23" s="88"/>
      <c r="F23" s="20"/>
      <c r="G23" s="22"/>
      <c r="H23" s="55"/>
      <c r="I23" s="365"/>
      <c r="J23" s="365"/>
      <c r="K23" s="22"/>
      <c r="L23" s="22" t="str">
        <f t="shared" si="1"/>
        <v/>
      </c>
      <c r="M23" s="20"/>
      <c r="N23" s="8" t="s">
        <v>1204</v>
      </c>
    </row>
    <row r="24" ht="12.75" customHeight="1" spans="1:14">
      <c r="A24" s="362">
        <v>17</v>
      </c>
      <c r="B24" s="20"/>
      <c r="C24" s="20"/>
      <c r="D24" s="21"/>
      <c r="E24" s="88"/>
      <c r="F24" s="20"/>
      <c r="G24" s="22"/>
      <c r="H24" s="55"/>
      <c r="I24" s="365"/>
      <c r="J24" s="365"/>
      <c r="K24" s="22"/>
      <c r="L24" s="22" t="str">
        <f t="shared" si="1"/>
        <v/>
      </c>
      <c r="M24" s="20"/>
      <c r="N24" s="8" t="s">
        <v>1205</v>
      </c>
    </row>
    <row r="25" ht="12.75" customHeight="1" spans="1:14">
      <c r="A25" s="362">
        <v>20</v>
      </c>
      <c r="B25" s="20"/>
      <c r="C25" s="20"/>
      <c r="D25" s="21"/>
      <c r="E25" s="88"/>
      <c r="F25" s="20"/>
      <c r="G25" s="22"/>
      <c r="H25" s="55"/>
      <c r="I25" s="365"/>
      <c r="J25" s="365"/>
      <c r="K25" s="22"/>
      <c r="L25" s="22" t="str">
        <f t="shared" si="1"/>
        <v/>
      </c>
      <c r="M25" s="20"/>
      <c r="N25" s="8" t="s">
        <v>1206</v>
      </c>
    </row>
    <row r="26" ht="12.75" customHeight="1" spans="1:14">
      <c r="A26" s="362" t="str">
        <f>IF(B26="","",ROW()-7)</f>
        <v/>
      </c>
      <c r="B26" s="20"/>
      <c r="C26" s="20"/>
      <c r="D26" s="21"/>
      <c r="E26" s="88"/>
      <c r="F26" s="20"/>
      <c r="G26" s="22"/>
      <c r="H26" s="55"/>
      <c r="I26" s="365"/>
      <c r="J26" s="365"/>
      <c r="K26" s="22"/>
      <c r="L26" s="22" t="str">
        <f t="shared" si="1"/>
        <v/>
      </c>
      <c r="M26" s="20"/>
      <c r="N26" s="8" t="s">
        <v>1207</v>
      </c>
    </row>
    <row r="27" ht="12.75" customHeight="1" spans="1:13">
      <c r="A27" s="19" t="s">
        <v>1208</v>
      </c>
      <c r="B27" s="175"/>
      <c r="C27" s="20"/>
      <c r="D27" s="53"/>
      <c r="E27" s="88"/>
      <c r="F27" s="20"/>
      <c r="G27" s="22"/>
      <c r="H27" s="55"/>
      <c r="I27" s="22">
        <f>SUM(I8:I26)</f>
        <v>0</v>
      </c>
      <c r="J27" s="22">
        <f>SUM(J8:J26)</f>
        <v>0</v>
      </c>
      <c r="K27" s="22">
        <f>SUM(K8:K26)</f>
        <v>0</v>
      </c>
      <c r="L27" s="22" t="str">
        <f t="shared" si="1"/>
        <v/>
      </c>
      <c r="M27" s="20"/>
    </row>
    <row r="28" ht="12.75" customHeight="1" spans="1:13">
      <c r="A28" s="19" t="s">
        <v>1209</v>
      </c>
      <c r="B28" s="175"/>
      <c r="C28" s="20"/>
      <c r="D28" s="53"/>
      <c r="E28" s="88"/>
      <c r="F28" s="20"/>
      <c r="G28" s="22"/>
      <c r="H28" s="55"/>
      <c r="I28" s="22">
        <f>J27</f>
        <v>0</v>
      </c>
      <c r="J28" s="22"/>
      <c r="K28" s="22"/>
      <c r="L28" s="22"/>
      <c r="M28" s="20"/>
    </row>
    <row r="29" customHeight="1" spans="1:13">
      <c r="A29" s="23" t="s">
        <v>1210</v>
      </c>
      <c r="B29" s="179"/>
      <c r="C29" s="26"/>
      <c r="D29" s="470"/>
      <c r="E29" s="26"/>
      <c r="F29" s="26"/>
      <c r="G29" s="26"/>
      <c r="H29" s="26"/>
      <c r="I29" s="30">
        <f>I27-I28</f>
        <v>0</v>
      </c>
      <c r="J29" s="30"/>
      <c r="K29" s="30">
        <f>K27</f>
        <v>0</v>
      </c>
      <c r="L29" s="22" t="str">
        <f>IF(I29=0,"",(K29-I29)/I29*100)</f>
        <v/>
      </c>
      <c r="M29" s="26"/>
    </row>
    <row r="30" customHeight="1" spans="1:14">
      <c r="A30" s="9" t="str">
        <f>基本信息输入表!$K$6&amp;"填表人："&amp;基本信息输入表!$M$26</f>
        <v>产权持有单位填表人：包娴</v>
      </c>
      <c r="K30" s="9" t="str">
        <f>"评估人员："&amp;基本信息输入表!$Q$26</f>
        <v>评估人员：资谷才、王晓</v>
      </c>
      <c r="N30" s="209" t="s">
        <v>837</v>
      </c>
    </row>
    <row r="31" customHeight="1" spans="1:1">
      <c r="A31" s="9" t="str">
        <f>"填表日期："&amp;YEAR(基本信息输入表!$O$26)&amp;"年"&amp;MONTH(基本信息输入表!$O$26)&amp;"月"&amp;DAY(基本信息输入表!$O$26)&amp;"日"</f>
        <v>填表日期：2024年5月8日</v>
      </c>
    </row>
  </sheetData>
  <mergeCells count="18">
    <mergeCell ref="A2:M2"/>
    <mergeCell ref="A3:M3"/>
    <mergeCell ref="A27:B27"/>
    <mergeCell ref="A28:B28"/>
    <mergeCell ref="A29:B29"/>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M30"/>
  <sheetViews>
    <sheetView showGridLines="0" zoomScale="96" zoomScaleNormal="96" topLeftCell="A3" workbookViewId="0">
      <selection activeCell="D8" sqref="D8:D24"/>
    </sheetView>
  </sheetViews>
  <sheetFormatPr defaultColWidth="9" defaultRowHeight="15.75" customHeight="1"/>
  <cols>
    <col min="1" max="1" width="8.66666666666667" style="9" customWidth="1"/>
    <col min="2" max="2" width="21" style="9" customWidth="1"/>
    <col min="3" max="3" width="8" style="9" customWidth="1"/>
    <col min="4" max="4" width="8" style="223" customWidth="1"/>
    <col min="5" max="5" width="9.66666666666667" style="9" customWidth="1"/>
    <col min="6" max="6" width="4.66666666666667" style="9" customWidth="1"/>
    <col min="7" max="7" width="11.1666666666667" style="9" customWidth="1"/>
    <col min="8" max="9" width="12.1666666666667" style="9" customWidth="1"/>
    <col min="10" max="10" width="11.1666666666667" style="9" customWidth="1"/>
    <col min="11" max="11" width="7.66666666666667" style="9" customWidth="1"/>
    <col min="12" max="12" width="16.6666666666667" style="9" customWidth="1"/>
    <col min="13" max="13" width="8.66666666666667" style="9" customWidth="1"/>
    <col min="14" max="15" width="9" style="9" customWidth="1"/>
    <col min="16" max="16384" width="9" style="9"/>
  </cols>
  <sheetData>
    <row r="1" customHeight="1" spans="1:1">
      <c r="A1" s="10" t="s">
        <v>0</v>
      </c>
    </row>
    <row r="2" s="7" customFormat="1" ht="30" customHeight="1" spans="1:1">
      <c r="A2" s="11" t="s">
        <v>26</v>
      </c>
    </row>
    <row r="3" customHeight="1" spans="1:1">
      <c r="A3" s="8" t="str">
        <f>"评估基准日："&amp;TEXT(基本信息输入表!M7,"yyyy年mm月dd日")</f>
        <v>评估基准日：2024年04月30日</v>
      </c>
    </row>
    <row r="4" ht="14.25" customHeight="1" spans="1:12">
      <c r="A4" s="8"/>
      <c r="B4" s="8"/>
      <c r="C4" s="8"/>
      <c r="D4" s="359"/>
      <c r="E4" s="8"/>
      <c r="F4" s="8"/>
      <c r="G4" s="8"/>
      <c r="H4" s="8"/>
      <c r="I4" s="8"/>
      <c r="J4" s="8"/>
      <c r="K4" s="8"/>
      <c r="L4" s="13" t="s">
        <v>1211</v>
      </c>
    </row>
    <row r="5" customHeight="1" spans="1:12">
      <c r="A5" s="9" t="str">
        <f>基本信息输入表!K6&amp;"："&amp;基本信息输入表!M6</f>
        <v>产权持有单位：昆明中石油昆仑车用天然气有限公司</v>
      </c>
      <c r="F5" s="80"/>
      <c r="L5" s="208" t="s">
        <v>885</v>
      </c>
    </row>
    <row r="6" s="8" customFormat="1" ht="16.5" customHeight="1" spans="1:12">
      <c r="A6" s="17" t="s">
        <v>4</v>
      </c>
      <c r="B6" s="17" t="s">
        <v>1130</v>
      </c>
      <c r="C6" s="17" t="s">
        <v>1131</v>
      </c>
      <c r="D6" s="360" t="s">
        <v>1132</v>
      </c>
      <c r="E6" s="79" t="s">
        <v>1133</v>
      </c>
      <c r="F6" s="79" t="s">
        <v>887</v>
      </c>
      <c r="G6" s="79" t="s">
        <v>888</v>
      </c>
      <c r="H6" s="226" t="s">
        <v>723</v>
      </c>
      <c r="I6" s="32" t="s">
        <v>717</v>
      </c>
      <c r="J6" s="17" t="s">
        <v>7</v>
      </c>
      <c r="K6" s="17" t="s">
        <v>683</v>
      </c>
      <c r="L6" s="17" t="s">
        <v>176</v>
      </c>
    </row>
    <row r="7" customHeight="1" spans="1:13">
      <c r="A7" s="206"/>
      <c r="B7" s="206"/>
      <c r="C7" s="206"/>
      <c r="D7" s="206"/>
      <c r="E7" s="206"/>
      <c r="F7" s="206"/>
      <c r="G7" s="206"/>
      <c r="H7" s="170"/>
      <c r="I7" s="170"/>
      <c r="J7" s="206"/>
      <c r="K7" s="206"/>
      <c r="L7" s="206"/>
      <c r="M7" s="209" t="s">
        <v>890</v>
      </c>
    </row>
    <row r="8" ht="12.75" customHeight="1" spans="1:13">
      <c r="A8" s="19">
        <v>1</v>
      </c>
      <c r="B8" s="20"/>
      <c r="C8" s="20"/>
      <c r="D8" s="21"/>
      <c r="E8" s="88"/>
      <c r="F8" s="20"/>
      <c r="G8" s="22"/>
      <c r="H8" s="468"/>
      <c r="I8" s="468"/>
      <c r="J8" s="365"/>
      <c r="K8" s="22" t="str">
        <f>IF(H8=0,"",(J8-H8)/H8*100)</f>
        <v/>
      </c>
      <c r="L8" s="20"/>
      <c r="M8" s="8" t="s">
        <v>1212</v>
      </c>
    </row>
    <row r="9" ht="12.75" customHeight="1" spans="1:13">
      <c r="A9" s="19">
        <v>2</v>
      </c>
      <c r="B9" s="20"/>
      <c r="C9" s="20"/>
      <c r="D9" s="21"/>
      <c r="E9" s="88"/>
      <c r="F9" s="20"/>
      <c r="G9" s="22"/>
      <c r="H9" s="365"/>
      <c r="I9" s="365"/>
      <c r="J9" s="365"/>
      <c r="K9" s="22" t="str">
        <f t="shared" ref="K9:K28" si="0">IF(H9=0,"",(J9-H9)/H9*100)</f>
        <v/>
      </c>
      <c r="L9" s="20"/>
      <c r="M9" s="8" t="s">
        <v>1213</v>
      </c>
    </row>
    <row r="10" ht="12.75" customHeight="1" spans="1:13">
      <c r="A10" s="19">
        <v>3</v>
      </c>
      <c r="B10" s="20"/>
      <c r="C10" s="20"/>
      <c r="D10" s="21"/>
      <c r="E10" s="88"/>
      <c r="F10" s="20"/>
      <c r="G10" s="22"/>
      <c r="H10" s="365"/>
      <c r="I10" s="365"/>
      <c r="J10" s="365"/>
      <c r="K10" s="22" t="str">
        <f t="shared" si="0"/>
        <v/>
      </c>
      <c r="L10" s="20"/>
      <c r="M10" s="8" t="s">
        <v>1214</v>
      </c>
    </row>
    <row r="11" ht="12.75" customHeight="1" spans="1:13">
      <c r="A11" s="19" t="str">
        <f t="shared" ref="A11:A24" si="1">IF(B11="","",ROW()-7)</f>
        <v/>
      </c>
      <c r="B11" s="20"/>
      <c r="C11" s="20"/>
      <c r="D11" s="21"/>
      <c r="E11" s="88"/>
      <c r="F11" s="20"/>
      <c r="G11" s="22"/>
      <c r="H11" s="365"/>
      <c r="I11" s="365"/>
      <c r="J11" s="365"/>
      <c r="K11" s="22" t="str">
        <f t="shared" si="0"/>
        <v/>
      </c>
      <c r="L11" s="20"/>
      <c r="M11" s="8" t="s">
        <v>1215</v>
      </c>
    </row>
    <row r="12" ht="12.75" customHeight="1" spans="1:13">
      <c r="A12" s="19" t="str">
        <f t="shared" si="1"/>
        <v/>
      </c>
      <c r="B12" s="20"/>
      <c r="C12" s="20"/>
      <c r="D12" s="21"/>
      <c r="E12" s="88"/>
      <c r="F12" s="20"/>
      <c r="G12" s="22"/>
      <c r="H12" s="365"/>
      <c r="I12" s="365"/>
      <c r="J12" s="365"/>
      <c r="K12" s="22" t="str">
        <f t="shared" si="0"/>
        <v/>
      </c>
      <c r="L12" s="20"/>
      <c r="M12" s="8" t="s">
        <v>1216</v>
      </c>
    </row>
    <row r="13" ht="12.75" customHeight="1" spans="1:13">
      <c r="A13" s="19" t="str">
        <f t="shared" si="1"/>
        <v/>
      </c>
      <c r="B13" s="20"/>
      <c r="C13" s="20"/>
      <c r="D13" s="21"/>
      <c r="E13" s="88"/>
      <c r="F13" s="20"/>
      <c r="G13" s="22"/>
      <c r="H13" s="365"/>
      <c r="I13" s="365"/>
      <c r="J13" s="365"/>
      <c r="K13" s="22" t="str">
        <f t="shared" si="0"/>
        <v/>
      </c>
      <c r="L13" s="20"/>
      <c r="M13" s="8" t="s">
        <v>1217</v>
      </c>
    </row>
    <row r="14" ht="12.75" customHeight="1" spans="1:13">
      <c r="A14" s="19" t="str">
        <f t="shared" si="1"/>
        <v/>
      </c>
      <c r="B14" s="20"/>
      <c r="C14" s="20"/>
      <c r="D14" s="21"/>
      <c r="E14" s="88"/>
      <c r="F14" s="20"/>
      <c r="G14" s="22"/>
      <c r="H14" s="365"/>
      <c r="I14" s="365"/>
      <c r="J14" s="365"/>
      <c r="K14" s="22" t="str">
        <f t="shared" si="0"/>
        <v/>
      </c>
      <c r="L14" s="20"/>
      <c r="M14" s="8" t="s">
        <v>1218</v>
      </c>
    </row>
    <row r="15" ht="12.75" customHeight="1" spans="1:13">
      <c r="A15" s="19" t="str">
        <f t="shared" si="1"/>
        <v/>
      </c>
      <c r="B15" s="20"/>
      <c r="C15" s="20"/>
      <c r="D15" s="21"/>
      <c r="E15" s="88"/>
      <c r="F15" s="20"/>
      <c r="G15" s="22"/>
      <c r="H15" s="365"/>
      <c r="I15" s="365"/>
      <c r="J15" s="365"/>
      <c r="K15" s="22" t="str">
        <f t="shared" si="0"/>
        <v/>
      </c>
      <c r="L15" s="20"/>
      <c r="M15" s="8" t="s">
        <v>1219</v>
      </c>
    </row>
    <row r="16" ht="12.75" customHeight="1" spans="1:13">
      <c r="A16" s="19" t="str">
        <f t="shared" si="1"/>
        <v/>
      </c>
      <c r="B16" s="20"/>
      <c r="C16" s="20"/>
      <c r="D16" s="21"/>
      <c r="E16" s="88"/>
      <c r="F16" s="20"/>
      <c r="G16" s="22"/>
      <c r="H16" s="365"/>
      <c r="I16" s="365"/>
      <c r="J16" s="365"/>
      <c r="K16" s="22" t="str">
        <f t="shared" si="0"/>
        <v/>
      </c>
      <c r="L16" s="20"/>
      <c r="M16" s="8" t="s">
        <v>1220</v>
      </c>
    </row>
    <row r="17" ht="12.75" customHeight="1" spans="1:13">
      <c r="A17" s="19" t="str">
        <f t="shared" si="1"/>
        <v/>
      </c>
      <c r="B17" s="20"/>
      <c r="C17" s="20"/>
      <c r="D17" s="21"/>
      <c r="E17" s="88"/>
      <c r="F17" s="20"/>
      <c r="G17" s="22"/>
      <c r="H17" s="365"/>
      <c r="I17" s="365"/>
      <c r="J17" s="365"/>
      <c r="K17" s="22" t="str">
        <f t="shared" si="0"/>
        <v/>
      </c>
      <c r="L17" s="20"/>
      <c r="M17" s="8" t="s">
        <v>1221</v>
      </c>
    </row>
    <row r="18" ht="12.75" customHeight="1" spans="1:13">
      <c r="A18" s="19" t="str">
        <f t="shared" si="1"/>
        <v/>
      </c>
      <c r="B18" s="20"/>
      <c r="C18" s="20"/>
      <c r="D18" s="21"/>
      <c r="E18" s="88"/>
      <c r="F18" s="20"/>
      <c r="G18" s="22"/>
      <c r="H18" s="365"/>
      <c r="I18" s="365"/>
      <c r="J18" s="365"/>
      <c r="K18" s="22" t="str">
        <f t="shared" si="0"/>
        <v/>
      </c>
      <c r="L18" s="20"/>
      <c r="M18" s="8" t="s">
        <v>1222</v>
      </c>
    </row>
    <row r="19" ht="12.75" customHeight="1" spans="1:13">
      <c r="A19" s="19" t="str">
        <f t="shared" si="1"/>
        <v/>
      </c>
      <c r="B19" s="20"/>
      <c r="C19" s="20"/>
      <c r="D19" s="21"/>
      <c r="E19" s="88"/>
      <c r="F19" s="20"/>
      <c r="G19" s="22"/>
      <c r="H19" s="365"/>
      <c r="I19" s="365"/>
      <c r="J19" s="365"/>
      <c r="K19" s="22" t="str">
        <f t="shared" si="0"/>
        <v/>
      </c>
      <c r="L19" s="20"/>
      <c r="M19" s="8" t="s">
        <v>1223</v>
      </c>
    </row>
    <row r="20" ht="12.75" customHeight="1" spans="1:13">
      <c r="A20" s="19" t="str">
        <f t="shared" si="1"/>
        <v/>
      </c>
      <c r="B20" s="20"/>
      <c r="C20" s="20"/>
      <c r="D20" s="21"/>
      <c r="E20" s="88"/>
      <c r="F20" s="20"/>
      <c r="G20" s="22"/>
      <c r="H20" s="365"/>
      <c r="I20" s="365"/>
      <c r="J20" s="365"/>
      <c r="K20" s="22" t="str">
        <f t="shared" si="0"/>
        <v/>
      </c>
      <c r="L20" s="20"/>
      <c r="M20" s="8" t="s">
        <v>1224</v>
      </c>
    </row>
    <row r="21" ht="12.75" customHeight="1" spans="1:13">
      <c r="A21" s="19" t="str">
        <f t="shared" si="1"/>
        <v/>
      </c>
      <c r="B21" s="20"/>
      <c r="C21" s="20"/>
      <c r="D21" s="21"/>
      <c r="E21" s="88"/>
      <c r="F21" s="20"/>
      <c r="G21" s="22"/>
      <c r="H21" s="365"/>
      <c r="I21" s="365"/>
      <c r="J21" s="365"/>
      <c r="K21" s="22" t="str">
        <f t="shared" si="0"/>
        <v/>
      </c>
      <c r="L21" s="20"/>
      <c r="M21" s="8" t="s">
        <v>1225</v>
      </c>
    </row>
    <row r="22" ht="12.75" customHeight="1" spans="1:13">
      <c r="A22" s="19" t="str">
        <f t="shared" si="1"/>
        <v/>
      </c>
      <c r="B22" s="20"/>
      <c r="C22" s="20"/>
      <c r="D22" s="21"/>
      <c r="E22" s="88"/>
      <c r="F22" s="20"/>
      <c r="G22" s="22"/>
      <c r="H22" s="365"/>
      <c r="I22" s="365"/>
      <c r="J22" s="365"/>
      <c r="K22" s="22" t="str">
        <f t="shared" si="0"/>
        <v/>
      </c>
      <c r="L22" s="20"/>
      <c r="M22" s="8" t="s">
        <v>1226</v>
      </c>
    </row>
    <row r="23" ht="12.75" customHeight="1" spans="1:13">
      <c r="A23" s="19" t="str">
        <f t="shared" si="1"/>
        <v/>
      </c>
      <c r="B23" s="20"/>
      <c r="C23" s="20"/>
      <c r="D23" s="21"/>
      <c r="E23" s="88"/>
      <c r="F23" s="20"/>
      <c r="G23" s="22"/>
      <c r="H23" s="365"/>
      <c r="I23" s="365"/>
      <c r="J23" s="365"/>
      <c r="K23" s="22" t="str">
        <f t="shared" si="0"/>
        <v/>
      </c>
      <c r="L23" s="20"/>
      <c r="M23" s="8" t="s">
        <v>1227</v>
      </c>
    </row>
    <row r="24" ht="12.75" customHeight="1" spans="1:13">
      <c r="A24" s="19" t="str">
        <f t="shared" si="1"/>
        <v/>
      </c>
      <c r="B24" s="20"/>
      <c r="C24" s="20"/>
      <c r="D24" s="21"/>
      <c r="E24" s="88"/>
      <c r="F24" s="20"/>
      <c r="G24" s="22"/>
      <c r="H24" s="365"/>
      <c r="I24" s="365"/>
      <c r="J24" s="365"/>
      <c r="K24" s="22" t="str">
        <f t="shared" si="0"/>
        <v/>
      </c>
      <c r="L24" s="20"/>
      <c r="M24" s="8" t="s">
        <v>1228</v>
      </c>
    </row>
    <row r="25" ht="12.75" customHeight="1" spans="1:12">
      <c r="A25" s="19" t="s">
        <v>1229</v>
      </c>
      <c r="B25" s="175"/>
      <c r="C25" s="20"/>
      <c r="D25" s="53"/>
      <c r="E25" s="88"/>
      <c r="F25" s="20"/>
      <c r="G25" s="22"/>
      <c r="H25" s="366">
        <f>SUM(H8:H24)</f>
        <v>0</v>
      </c>
      <c r="I25" s="366">
        <f>SUM(I8:I24)</f>
        <v>0</v>
      </c>
      <c r="J25" s="366">
        <f>SUM(J8:J24)</f>
        <v>0</v>
      </c>
      <c r="K25" s="22" t="str">
        <f t="shared" si="0"/>
        <v/>
      </c>
      <c r="L25" s="20"/>
    </row>
    <row r="26" ht="12.75" customHeight="1" spans="1:12">
      <c r="A26" s="19" t="s">
        <v>1153</v>
      </c>
      <c r="B26" s="175"/>
      <c r="C26" s="20"/>
      <c r="D26" s="53"/>
      <c r="E26" s="88"/>
      <c r="F26" s="20"/>
      <c r="G26" s="22"/>
      <c r="H26" s="366">
        <f>I25</f>
        <v>0</v>
      </c>
      <c r="I26" s="366"/>
      <c r="J26" s="366"/>
      <c r="K26" s="22"/>
      <c r="L26" s="20"/>
    </row>
    <row r="27" ht="12.75" customHeight="1" spans="1:12">
      <c r="A27" s="19" t="s">
        <v>1154</v>
      </c>
      <c r="B27" s="175"/>
      <c r="C27" s="20"/>
      <c r="D27" s="53"/>
      <c r="E27" s="88"/>
      <c r="F27" s="20"/>
      <c r="G27" s="22"/>
      <c r="H27" s="366"/>
      <c r="I27" s="366"/>
      <c r="J27" s="366">
        <f>H26</f>
        <v>0</v>
      </c>
      <c r="K27" s="22"/>
      <c r="L27" s="20"/>
    </row>
    <row r="28" customHeight="1" spans="1:12">
      <c r="A28" s="469" t="s">
        <v>721</v>
      </c>
      <c r="B28" s="179"/>
      <c r="C28" s="26"/>
      <c r="D28" s="364"/>
      <c r="E28" s="26"/>
      <c r="F28" s="26"/>
      <c r="G28" s="26"/>
      <c r="H28" s="366">
        <f>H25-H26</f>
        <v>0</v>
      </c>
      <c r="I28" s="367"/>
      <c r="J28" s="366">
        <f>J25-J27</f>
        <v>0</v>
      </c>
      <c r="K28" s="22" t="str">
        <f t="shared" si="0"/>
        <v/>
      </c>
      <c r="L28" s="26"/>
    </row>
    <row r="29" customHeight="1" spans="1:13">
      <c r="A29" s="9" t="str">
        <f>基本信息输入表!$K$6&amp;"填表人："&amp;基本信息输入表!$M$27</f>
        <v>产权持有单位填表人：包娴</v>
      </c>
      <c r="J29" s="9" t="str">
        <f>"评估人员："&amp;基本信息输入表!$Q$27</f>
        <v>评估人员：资谷才、王晓</v>
      </c>
      <c r="M29" s="54" t="s">
        <v>837</v>
      </c>
    </row>
    <row r="30" customHeight="1" spans="1:1">
      <c r="A30" s="9" t="str">
        <f>"填表日期："&amp;YEAR(基本信息输入表!$O$27)&amp;"年"&amp;MONTH(基本信息输入表!$O$27)&amp;"月"&amp;DAY(基本信息输入表!$O$27)&amp;"日"</f>
        <v>填表日期：2024年5月8日</v>
      </c>
    </row>
  </sheetData>
  <mergeCells count="18">
    <mergeCell ref="A2:L2"/>
    <mergeCell ref="A3:L3"/>
    <mergeCell ref="A25:B25"/>
    <mergeCell ref="A26:B26"/>
    <mergeCell ref="A27:B27"/>
    <mergeCell ref="A28:B28"/>
    <mergeCell ref="A6:A7"/>
    <mergeCell ref="B6:B7"/>
    <mergeCell ref="C6:C7"/>
    <mergeCell ref="D6:D7"/>
    <mergeCell ref="E6:E7"/>
    <mergeCell ref="F6:F7"/>
    <mergeCell ref="G6:G7"/>
    <mergeCell ref="H6:H7"/>
    <mergeCell ref="I6:I7"/>
    <mergeCell ref="J6:J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H29"/>
  <sheetViews>
    <sheetView showGridLines="0" zoomScale="96" zoomScaleNormal="96" topLeftCell="A6" workbookViewId="0">
      <selection activeCell="O21" sqref="O21:P21"/>
    </sheetView>
  </sheetViews>
  <sheetFormatPr defaultColWidth="9" defaultRowHeight="15.75" customHeight="1" outlineLevelCol="7"/>
  <cols>
    <col min="1" max="1" width="6.66666666666667" style="40" customWidth="1"/>
    <col min="2" max="2" width="26.6666666666667" style="40" customWidth="1"/>
    <col min="3" max="6" width="18.6666666666667" style="40" customWidth="1"/>
    <col min="7" max="7" width="12.6666666666667" style="40" customWidth="1"/>
    <col min="8" max="8" width="9" style="40" customWidth="1"/>
    <col min="9" max="9" width="9.66666666666667" style="40" customWidth="1"/>
    <col min="10" max="11" width="9" style="40" customWidth="1"/>
    <col min="12" max="16384" width="9" style="40"/>
  </cols>
  <sheetData>
    <row r="1" customHeight="1" spans="1:1">
      <c r="A1" s="41" t="s">
        <v>0</v>
      </c>
    </row>
    <row r="2" s="38" customFormat="1" ht="30" customHeight="1" spans="1:1">
      <c r="A2" s="42" t="s">
        <v>1230</v>
      </c>
    </row>
    <row r="3" customHeight="1" spans="1:1">
      <c r="A3" s="39" t="str">
        <f>"评估基准日："&amp;TEXT(基本信息输入表!M7,"yyyy年mm月dd日")</f>
        <v>评估基准日：2024年04月30日</v>
      </c>
    </row>
    <row r="4" ht="14.25" customHeight="1" spans="1:7">
      <c r="A4" s="39"/>
      <c r="B4" s="39"/>
      <c r="C4" s="39"/>
      <c r="D4" s="39"/>
      <c r="E4" s="39"/>
      <c r="F4" s="39"/>
      <c r="G4" s="43" t="s">
        <v>1231</v>
      </c>
    </row>
    <row r="5" customHeight="1" spans="1:7">
      <c r="A5" s="44" t="str">
        <f>基本信息输入表!K6&amp;"："&amp;基本信息输入表!M6</f>
        <v>产权持有单位：昆明中石油昆仑车用天然气有限公司</v>
      </c>
      <c r="B5" s="44"/>
      <c r="G5" s="43" t="s">
        <v>840</v>
      </c>
    </row>
    <row r="6" s="39" customFormat="1" customHeight="1" spans="1:7">
      <c r="A6" s="45" t="s">
        <v>863</v>
      </c>
      <c r="B6" s="45" t="s">
        <v>5</v>
      </c>
      <c r="C6" s="45" t="s">
        <v>6</v>
      </c>
      <c r="D6" s="91" t="s">
        <v>1232</v>
      </c>
      <c r="E6" s="45" t="s">
        <v>7</v>
      </c>
      <c r="F6" s="74" t="s">
        <v>833</v>
      </c>
      <c r="G6" s="45" t="s">
        <v>683</v>
      </c>
    </row>
    <row r="7" customHeight="1" spans="1:7">
      <c r="A7" s="45" t="s">
        <v>1233</v>
      </c>
      <c r="B7" s="75" t="s">
        <v>361</v>
      </c>
      <c r="C7" s="76">
        <f>'3-9-1材料采购（在途物资）'!F26</f>
        <v>0</v>
      </c>
      <c r="D7" s="76">
        <f>'3-9-1材料采购（在途物资）'!G26</f>
        <v>0</v>
      </c>
      <c r="E7" s="47">
        <f>'3-9-1材料采购（在途物资）'!J28</f>
        <v>0</v>
      </c>
      <c r="F7" s="47">
        <f t="shared" ref="F7:F18" si="0">E7-C7+D7</f>
        <v>0</v>
      </c>
      <c r="G7" s="341" t="str">
        <f t="shared" ref="G7:G18" si="1">IF(C7-D7=0,"",(E7-C7+D7)/(C7-D7)*100)</f>
        <v/>
      </c>
    </row>
    <row r="8" customHeight="1" spans="1:7">
      <c r="A8" s="45" t="s">
        <v>1234</v>
      </c>
      <c r="B8" s="92" t="s">
        <v>362</v>
      </c>
      <c r="C8" s="76">
        <f>'3-9-2原材料'!G25</f>
        <v>0</v>
      </c>
      <c r="D8" s="76">
        <f>'3-9-2原材料'!H25</f>
        <v>0</v>
      </c>
      <c r="E8" s="47">
        <f>'3-9-2原材料'!M27</f>
        <v>0</v>
      </c>
      <c r="F8" s="47">
        <f t="shared" si="0"/>
        <v>0</v>
      </c>
      <c r="G8" s="341" t="str">
        <f t="shared" si="1"/>
        <v/>
      </c>
    </row>
    <row r="9" customHeight="1" spans="1:7">
      <c r="A9" s="45" t="s">
        <v>1235</v>
      </c>
      <c r="B9" s="92" t="s">
        <v>363</v>
      </c>
      <c r="C9" s="76">
        <f>'3-9-3在库周转材料'!G26</f>
        <v>0</v>
      </c>
      <c r="D9" s="76">
        <f>'3-9-3在库周转材料'!H26</f>
        <v>0</v>
      </c>
      <c r="E9" s="47">
        <f>'3-9-3在库周转材料'!M28</f>
        <v>0</v>
      </c>
      <c r="F9" s="47">
        <f t="shared" si="0"/>
        <v>0</v>
      </c>
      <c r="G9" s="341" t="str">
        <f t="shared" si="1"/>
        <v/>
      </c>
    </row>
    <row r="10" customHeight="1" spans="1:7">
      <c r="A10" s="45" t="s">
        <v>1236</v>
      </c>
      <c r="B10" s="92" t="s">
        <v>366</v>
      </c>
      <c r="C10" s="76">
        <f>'3-9-4委托加工物资'!G26</f>
        <v>0</v>
      </c>
      <c r="D10" s="76">
        <f>'3-9-4委托加工物资'!H26</f>
        <v>0</v>
      </c>
      <c r="E10" s="47">
        <f>'3-9-4委托加工物资'!K28</f>
        <v>0</v>
      </c>
      <c r="F10" s="47">
        <f t="shared" si="0"/>
        <v>0</v>
      </c>
      <c r="G10" s="341" t="str">
        <f t="shared" si="1"/>
        <v/>
      </c>
    </row>
    <row r="11" customHeight="1" spans="1:7">
      <c r="A11" s="45" t="s">
        <v>1237</v>
      </c>
      <c r="B11" s="92" t="s">
        <v>368</v>
      </c>
      <c r="C11" s="76">
        <f>'3-9-5产成品（库存商品）'!I26</f>
        <v>0</v>
      </c>
      <c r="D11" s="76">
        <f>'3-9-5产成品（库存商品）'!J26</f>
        <v>0</v>
      </c>
      <c r="E11" s="47">
        <f>'3-9-5产成品（库存商品）'!M28</f>
        <v>0</v>
      </c>
      <c r="F11" s="47">
        <f t="shared" si="0"/>
        <v>0</v>
      </c>
      <c r="G11" s="341" t="str">
        <f t="shared" si="1"/>
        <v/>
      </c>
    </row>
    <row r="12" customHeight="1" spans="1:7">
      <c r="A12" s="45" t="s">
        <v>1238</v>
      </c>
      <c r="B12" s="92" t="s">
        <v>370</v>
      </c>
      <c r="C12" s="76">
        <f>'3-9-6在产品（自制半成品）'!F26</f>
        <v>0</v>
      </c>
      <c r="D12" s="76">
        <f>'3-9-6在产品（自制半成品）'!G26</f>
        <v>0</v>
      </c>
      <c r="E12" s="47">
        <f>'3-9-6在产品（自制半成品）'!K28</f>
        <v>0</v>
      </c>
      <c r="F12" s="47">
        <f t="shared" si="0"/>
        <v>0</v>
      </c>
      <c r="G12" s="341" t="str">
        <f t="shared" si="1"/>
        <v/>
      </c>
    </row>
    <row r="13" customHeight="1" spans="1:7">
      <c r="A13" s="45" t="s">
        <v>1239</v>
      </c>
      <c r="B13" s="92" t="s">
        <v>373</v>
      </c>
      <c r="C13" s="76">
        <f>'3-9-7发出商品'!G26</f>
        <v>0</v>
      </c>
      <c r="D13" s="76">
        <f>'3-9-7发出商品'!H26</f>
        <v>0</v>
      </c>
      <c r="E13" s="47">
        <f>'3-9-7发出商品'!K28</f>
        <v>0</v>
      </c>
      <c r="F13" s="47">
        <f t="shared" si="0"/>
        <v>0</v>
      </c>
      <c r="G13" s="341" t="str">
        <f t="shared" si="1"/>
        <v/>
      </c>
    </row>
    <row r="14" customHeight="1" spans="1:7">
      <c r="A14" s="45" t="s">
        <v>1240</v>
      </c>
      <c r="B14" s="92" t="s">
        <v>376</v>
      </c>
      <c r="C14" s="76">
        <f>'3-9-8在用周转材料'!G26</f>
        <v>0</v>
      </c>
      <c r="D14" s="76">
        <f>'3-9-8在用周转材料'!H26</f>
        <v>0</v>
      </c>
      <c r="E14" s="47">
        <f>'3-9-8在用周转材料'!L28</f>
        <v>0</v>
      </c>
      <c r="F14" s="47">
        <f t="shared" si="0"/>
        <v>0</v>
      </c>
      <c r="G14" s="341" t="str">
        <f t="shared" si="1"/>
        <v/>
      </c>
    </row>
    <row r="15" customHeight="1" spans="1:7">
      <c r="A15" s="45" t="s">
        <v>1241</v>
      </c>
      <c r="B15" s="78" t="s">
        <v>379</v>
      </c>
      <c r="C15" s="76">
        <f>'3-9-9开发产品'!T26</f>
        <v>0</v>
      </c>
      <c r="D15" s="76">
        <f>'3-9-9开发产品'!U26</f>
        <v>0</v>
      </c>
      <c r="E15" s="47">
        <f>'3-9-9开发产品'!W28</f>
        <v>0</v>
      </c>
      <c r="F15" s="47">
        <f t="shared" si="0"/>
        <v>0</v>
      </c>
      <c r="G15" s="341" t="str">
        <f t="shared" si="1"/>
        <v/>
      </c>
    </row>
    <row r="16" customHeight="1" spans="1:7">
      <c r="A16" s="45" t="s">
        <v>1242</v>
      </c>
      <c r="B16" s="78" t="s">
        <v>382</v>
      </c>
      <c r="C16" s="76">
        <f>'3-9-10开发成本'!U25</f>
        <v>0</v>
      </c>
      <c r="D16" s="76">
        <f>'3-9-10开发成本'!V25</f>
        <v>0</v>
      </c>
      <c r="E16" s="47">
        <f>'3-9-10开发成本'!X27</f>
        <v>0</v>
      </c>
      <c r="F16" s="47">
        <f t="shared" si="0"/>
        <v>0</v>
      </c>
      <c r="G16" s="341" t="str">
        <f t="shared" si="1"/>
        <v/>
      </c>
    </row>
    <row r="17" customHeight="1" spans="1:7">
      <c r="A17" s="45" t="s">
        <v>1243</v>
      </c>
      <c r="B17" s="78" t="s">
        <v>384</v>
      </c>
      <c r="C17" s="76">
        <f>'3-9-11消耗性生物资产'!I26</f>
        <v>0</v>
      </c>
      <c r="D17" s="76">
        <f>'3-9-11消耗性生物资产'!J26</f>
        <v>0</v>
      </c>
      <c r="E17" s="47">
        <f>'3-9-11消耗性生物资产'!M28</f>
        <v>0</v>
      </c>
      <c r="F17" s="47">
        <f t="shared" si="0"/>
        <v>0</v>
      </c>
      <c r="G17" s="341" t="str">
        <f t="shared" si="1"/>
        <v/>
      </c>
    </row>
    <row r="18" customHeight="1" spans="1:7">
      <c r="A18" s="45" t="s">
        <v>1244</v>
      </c>
      <c r="B18" s="78" t="s">
        <v>385</v>
      </c>
      <c r="C18" s="76">
        <f>'3-9-12工程施工'!X25</f>
        <v>0</v>
      </c>
      <c r="D18" s="465"/>
      <c r="E18" s="47">
        <f>'3-9-12工程施工'!AA25</f>
        <v>0</v>
      </c>
      <c r="F18" s="47">
        <f t="shared" si="0"/>
        <v>0</v>
      </c>
      <c r="G18" s="341" t="str">
        <f t="shared" si="1"/>
        <v/>
      </c>
    </row>
    <row r="19" customHeight="1" spans="1:7">
      <c r="A19" s="45"/>
      <c r="B19" s="75"/>
      <c r="C19" s="76"/>
      <c r="D19" s="76"/>
      <c r="E19" s="47"/>
      <c r="F19" s="47"/>
      <c r="G19" s="341"/>
    </row>
    <row r="20" customHeight="1" spans="1:7">
      <c r="A20" s="45"/>
      <c r="B20" s="75"/>
      <c r="C20" s="76"/>
      <c r="D20" s="76"/>
      <c r="E20" s="47"/>
      <c r="F20" s="47"/>
      <c r="G20" s="341"/>
    </row>
    <row r="21" customHeight="1" spans="1:7">
      <c r="A21" s="45"/>
      <c r="B21" s="75"/>
      <c r="C21" s="76"/>
      <c r="D21" s="76"/>
      <c r="E21" s="47"/>
      <c r="F21" s="47"/>
      <c r="G21" s="341"/>
    </row>
    <row r="22" customHeight="1" spans="1:7">
      <c r="A22" s="45"/>
      <c r="B22" s="75"/>
      <c r="C22" s="76"/>
      <c r="D22" s="76"/>
      <c r="E22" s="47"/>
      <c r="F22" s="47"/>
      <c r="G22" s="341"/>
    </row>
    <row r="23" customHeight="1" spans="1:7">
      <c r="A23" s="45"/>
      <c r="B23" s="75"/>
      <c r="C23" s="76"/>
      <c r="D23" s="76"/>
      <c r="E23" s="47"/>
      <c r="F23" s="47"/>
      <c r="G23" s="341"/>
    </row>
    <row r="24" customHeight="1" spans="1:7">
      <c r="A24" s="45"/>
      <c r="B24" s="75"/>
      <c r="C24" s="76"/>
      <c r="D24" s="76"/>
      <c r="E24" s="47"/>
      <c r="F24" s="47"/>
      <c r="G24" s="341"/>
    </row>
    <row r="25" customHeight="1" spans="1:7">
      <c r="A25" s="45" t="s">
        <v>1245</v>
      </c>
      <c r="B25" s="50"/>
      <c r="C25" s="76">
        <f>SUM(C7:C24)</f>
        <v>0</v>
      </c>
      <c r="D25" s="76">
        <f>SUM(D7:D24)</f>
        <v>0</v>
      </c>
      <c r="E25" s="76">
        <f>SUM(E7:E24)</f>
        <v>0</v>
      </c>
      <c r="F25" s="47">
        <f>E25-C25</f>
        <v>0</v>
      </c>
      <c r="G25" s="341" t="str">
        <f>IF(C25-D25=0,"",(E25-C25+D25)/(C25-D25)*100)</f>
        <v/>
      </c>
    </row>
    <row r="26" customHeight="1" spans="1:7">
      <c r="A26" s="45" t="s">
        <v>1246</v>
      </c>
      <c r="B26" s="50"/>
      <c r="C26" s="466">
        <f>D25</f>
        <v>0</v>
      </c>
      <c r="D26" s="466"/>
      <c r="E26" s="467"/>
      <c r="F26" s="47"/>
      <c r="G26" s="341"/>
    </row>
    <row r="27" customHeight="1" spans="1:7">
      <c r="A27" s="45" t="s">
        <v>1247</v>
      </c>
      <c r="B27" s="50"/>
      <c r="C27" s="76">
        <f>C25-C26</f>
        <v>0</v>
      </c>
      <c r="D27" s="76"/>
      <c r="E27" s="47">
        <f>E25</f>
        <v>0</v>
      </c>
      <c r="F27" s="47">
        <f>E27-C27</f>
        <v>0</v>
      </c>
      <c r="G27" s="341" t="str">
        <f>IF(C27-D27=0,"",(E27-C27+D27)/(C27-D27)*100)</f>
        <v/>
      </c>
    </row>
    <row r="28" customHeight="1" spans="5:8">
      <c r="E28" s="40" t="str">
        <f>"评估人员："&amp;基本信息输入表!$Q$28</f>
        <v>评估人员：资谷才、王晓</v>
      </c>
      <c r="H28" s="356" t="s">
        <v>159</v>
      </c>
    </row>
    <row r="29" customHeight="1" spans="8:8">
      <c r="H29" s="48" t="s">
        <v>837</v>
      </c>
    </row>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320"/>
  <sheetViews>
    <sheetView showGridLines="0" zoomScale="96" zoomScaleNormal="96" workbookViewId="0">
      <selection activeCell="J24" sqref="J24"/>
    </sheetView>
  </sheetViews>
  <sheetFormatPr defaultColWidth="9" defaultRowHeight="15.75"/>
  <cols>
    <col min="1" max="1" width="2.66666666666667" style="859" customWidth="1"/>
    <col min="2" max="2" width="2.5" style="859" customWidth="1"/>
    <col min="3" max="3" width="4.66666666666667" style="859" customWidth="1"/>
    <col min="4" max="4" width="2.66666666666667" style="859" customWidth="1"/>
    <col min="5" max="5" width="20.1666666666667" style="859" customWidth="1"/>
    <col min="6" max="10" width="2.66666666666667" style="859" customWidth="1"/>
    <col min="11" max="11" width="13.6666666666667" style="859" customWidth="1"/>
    <col min="12" max="12" width="2.66666666666667" style="859" customWidth="1"/>
    <col min="13" max="13" width="7" style="859" customWidth="1"/>
    <col min="14" max="15" width="7.66666666666667" style="859" customWidth="1"/>
    <col min="16" max="16" width="10.6666666666667" style="859" customWidth="1"/>
    <col min="17" max="17" width="10.6666666666667" style="859" customWidth="1" outlineLevel="1"/>
    <col min="18" max="18" width="8.5" style="859" customWidth="1" outlineLevel="1"/>
    <col min="19" max="24" width="9" style="859" customWidth="1"/>
    <col min="25" max="136" width="9" style="860" customWidth="1"/>
    <col min="137" max="16384" width="9" style="860"/>
  </cols>
  <sheetData>
    <row r="1" spans="1:3">
      <c r="A1" s="861" t="s">
        <v>0</v>
      </c>
      <c r="B1" s="862"/>
      <c r="C1" s="862"/>
    </row>
    <row r="4" spans="1:18">
      <c r="A4" s="863"/>
      <c r="B4" s="864"/>
      <c r="C4" s="864"/>
      <c r="D4" s="864"/>
      <c r="E4" s="864"/>
      <c r="F4" s="864"/>
      <c r="G4" s="864"/>
      <c r="H4" s="864"/>
      <c r="I4" s="864"/>
      <c r="J4" s="864"/>
      <c r="K4" s="864"/>
      <c r="L4" s="864"/>
      <c r="M4" s="864"/>
      <c r="N4" s="864"/>
      <c r="O4" s="864"/>
      <c r="P4" s="864"/>
      <c r="Q4" s="864"/>
      <c r="R4" s="864"/>
    </row>
    <row r="5" spans="1:18">
      <c r="A5" s="865" t="s">
        <v>181</v>
      </c>
      <c r="B5" s="866"/>
      <c r="C5" s="866"/>
      <c r="D5" s="866"/>
      <c r="E5" s="866"/>
      <c r="F5" s="866"/>
      <c r="G5" s="866"/>
      <c r="H5" s="866"/>
      <c r="I5" s="866"/>
      <c r="J5" s="866"/>
      <c r="K5" s="866"/>
      <c r="L5" s="866"/>
      <c r="M5" s="866"/>
      <c r="N5" s="866"/>
      <c r="O5" s="866"/>
      <c r="P5" s="866"/>
      <c r="Q5" s="866"/>
      <c r="R5" s="866"/>
    </row>
    <row r="6" spans="1:18">
      <c r="A6" s="867"/>
      <c r="B6" s="866" t="s">
        <v>182</v>
      </c>
      <c r="C6" s="866"/>
      <c r="D6" s="866"/>
      <c r="E6" s="866"/>
      <c r="F6" s="866"/>
      <c r="G6" s="866"/>
      <c r="H6" s="866"/>
      <c r="I6" s="866"/>
      <c r="J6" s="866"/>
      <c r="K6" s="871" t="s">
        <v>183</v>
      </c>
      <c r="L6" s="866"/>
      <c r="M6" s="872" t="s">
        <v>184</v>
      </c>
      <c r="N6" s="873"/>
      <c r="O6" s="873"/>
      <c r="P6" s="873"/>
      <c r="Q6" s="873"/>
      <c r="R6" s="881"/>
    </row>
    <row r="7" spans="1:18">
      <c r="A7" s="867"/>
      <c r="B7" s="866" t="s">
        <v>185</v>
      </c>
      <c r="C7" s="866"/>
      <c r="D7" s="866"/>
      <c r="E7" s="866"/>
      <c r="F7" s="866"/>
      <c r="G7" s="866"/>
      <c r="H7" s="866"/>
      <c r="I7" s="866"/>
      <c r="J7" s="866"/>
      <c r="K7" s="866"/>
      <c r="L7" s="866"/>
      <c r="M7" s="874">
        <v>45412</v>
      </c>
      <c r="N7" s="873"/>
      <c r="O7" s="873"/>
      <c r="P7" s="873"/>
      <c r="Q7" s="873"/>
      <c r="R7" s="881"/>
    </row>
    <row r="8" spans="1:18">
      <c r="A8" s="867"/>
      <c r="B8" s="866" t="s">
        <v>186</v>
      </c>
      <c r="C8" s="866"/>
      <c r="D8" s="866"/>
      <c r="E8" s="866"/>
      <c r="F8" s="866"/>
      <c r="G8" s="866"/>
      <c r="H8" s="866"/>
      <c r="I8" s="866"/>
      <c r="J8" s="866"/>
      <c r="K8" s="866"/>
      <c r="L8" s="866"/>
      <c r="M8" s="875" t="s">
        <v>187</v>
      </c>
      <c r="N8" s="873"/>
      <c r="O8" s="873"/>
      <c r="P8" s="873"/>
      <c r="Q8" s="873"/>
      <c r="R8" s="881"/>
    </row>
    <row r="9" spans="1:18">
      <c r="A9" s="867"/>
      <c r="B9" s="866" t="s">
        <v>188</v>
      </c>
      <c r="C9" s="866"/>
      <c r="D9" s="866"/>
      <c r="E9" s="866"/>
      <c r="F9" s="866"/>
      <c r="G9" s="866"/>
      <c r="H9" s="866"/>
      <c r="I9" s="866"/>
      <c r="J9" s="866"/>
      <c r="K9" s="866"/>
      <c r="L9" s="866"/>
      <c r="M9" s="876" t="s">
        <v>189</v>
      </c>
      <c r="N9" s="873"/>
      <c r="O9" s="873"/>
      <c r="P9" s="873"/>
      <c r="Q9" s="873"/>
      <c r="R9" s="881"/>
    </row>
    <row r="10" spans="1:18">
      <c r="A10" s="867"/>
      <c r="B10" s="866" t="s">
        <v>190</v>
      </c>
      <c r="C10" s="866"/>
      <c r="D10" s="866"/>
      <c r="E10" s="866"/>
      <c r="F10" s="866"/>
      <c r="G10" s="866"/>
      <c r="H10" s="866"/>
      <c r="I10" s="866"/>
      <c r="J10" s="866"/>
      <c r="K10" s="866"/>
      <c r="L10" s="866"/>
      <c r="M10" s="866"/>
      <c r="N10" s="866"/>
      <c r="O10" s="866"/>
      <c r="P10" s="866"/>
      <c r="Q10" s="866"/>
      <c r="R10" s="866"/>
    </row>
    <row r="11" spans="1:18">
      <c r="A11" s="867"/>
      <c r="B11" s="866"/>
      <c r="C11" s="866" t="s">
        <v>191</v>
      </c>
      <c r="D11" s="866" t="s">
        <v>192</v>
      </c>
      <c r="E11" s="866"/>
      <c r="F11" s="866"/>
      <c r="G11" s="866"/>
      <c r="H11" s="866"/>
      <c r="I11" s="866"/>
      <c r="J11" s="866"/>
      <c r="K11" s="866"/>
      <c r="L11" s="866"/>
      <c r="M11" s="869" t="s">
        <v>193</v>
      </c>
      <c r="N11" s="877"/>
      <c r="O11" s="869" t="s">
        <v>194</v>
      </c>
      <c r="P11" s="877"/>
      <c r="Q11" s="869" t="s">
        <v>195</v>
      </c>
      <c r="R11" s="877"/>
    </row>
    <row r="12" spans="1:18">
      <c r="A12" s="867"/>
      <c r="B12" s="868"/>
      <c r="C12" s="869" t="s">
        <v>196</v>
      </c>
      <c r="D12" s="870" t="s">
        <v>197</v>
      </c>
      <c r="E12" s="866"/>
      <c r="F12" s="866"/>
      <c r="G12" s="866"/>
      <c r="H12" s="866"/>
      <c r="I12" s="866"/>
      <c r="J12" s="866"/>
      <c r="K12" s="866"/>
      <c r="L12" s="866"/>
      <c r="M12" s="878" t="s">
        <v>198</v>
      </c>
      <c r="N12" s="877"/>
      <c r="O12" s="879">
        <v>45420</v>
      </c>
      <c r="P12" s="880"/>
      <c r="Q12" s="878" t="s">
        <v>199</v>
      </c>
      <c r="R12" s="877"/>
    </row>
    <row r="13" spans="1:18">
      <c r="A13" s="867"/>
      <c r="B13" s="868"/>
      <c r="C13" s="869" t="s">
        <v>196</v>
      </c>
      <c r="D13" s="870" t="s">
        <v>200</v>
      </c>
      <c r="E13" s="866"/>
      <c r="F13" s="866"/>
      <c r="G13" s="866"/>
      <c r="H13" s="866"/>
      <c r="I13" s="866"/>
      <c r="J13" s="866"/>
      <c r="K13" s="866"/>
      <c r="L13" s="866"/>
      <c r="M13" s="878" t="s">
        <v>198</v>
      </c>
      <c r="N13" s="877"/>
      <c r="O13" s="879">
        <v>45420</v>
      </c>
      <c r="P13" s="880"/>
      <c r="Q13" s="878" t="s">
        <v>199</v>
      </c>
      <c r="R13" s="877"/>
    </row>
    <row r="14" spans="1:18">
      <c r="A14" s="867"/>
      <c r="B14" s="868"/>
      <c r="C14" s="869" t="s">
        <v>196</v>
      </c>
      <c r="D14" s="870" t="s">
        <v>201</v>
      </c>
      <c r="E14" s="866"/>
      <c r="F14" s="866"/>
      <c r="G14" s="866"/>
      <c r="H14" s="866"/>
      <c r="I14" s="866"/>
      <c r="J14" s="866"/>
      <c r="K14" s="866"/>
      <c r="L14" s="866"/>
      <c r="M14" s="878" t="s">
        <v>198</v>
      </c>
      <c r="N14" s="877"/>
      <c r="O14" s="879">
        <v>45420</v>
      </c>
      <c r="P14" s="880"/>
      <c r="Q14" s="878" t="s">
        <v>199</v>
      </c>
      <c r="R14" s="877"/>
    </row>
    <row r="15" spans="1:18">
      <c r="A15" s="867"/>
      <c r="B15" s="868"/>
      <c r="C15" s="869" t="s">
        <v>196</v>
      </c>
      <c r="D15" s="870" t="s">
        <v>202</v>
      </c>
      <c r="E15" s="866"/>
      <c r="F15" s="866"/>
      <c r="G15" s="866"/>
      <c r="H15" s="866"/>
      <c r="I15" s="866"/>
      <c r="J15" s="866"/>
      <c r="K15" s="866"/>
      <c r="L15" s="866"/>
      <c r="M15" s="878" t="s">
        <v>198</v>
      </c>
      <c r="N15" s="877"/>
      <c r="O15" s="879">
        <v>45420</v>
      </c>
      <c r="P15" s="880"/>
      <c r="Q15" s="878" t="s">
        <v>199</v>
      </c>
      <c r="R15" s="877"/>
    </row>
    <row r="16" spans="1:18">
      <c r="A16" s="867"/>
      <c r="B16" s="868"/>
      <c r="C16" s="869" t="s">
        <v>196</v>
      </c>
      <c r="D16" s="870" t="s">
        <v>203</v>
      </c>
      <c r="E16" s="866"/>
      <c r="F16" s="866"/>
      <c r="G16" s="866"/>
      <c r="H16" s="866"/>
      <c r="I16" s="866"/>
      <c r="J16" s="866"/>
      <c r="K16" s="866"/>
      <c r="L16" s="866"/>
      <c r="M16" s="878" t="s">
        <v>198</v>
      </c>
      <c r="N16" s="877"/>
      <c r="O16" s="879">
        <v>45420</v>
      </c>
      <c r="P16" s="880"/>
      <c r="Q16" s="878" t="s">
        <v>199</v>
      </c>
      <c r="R16" s="877"/>
    </row>
    <row r="17" spans="1:18">
      <c r="A17" s="867"/>
      <c r="B17" s="868"/>
      <c r="C17" s="869" t="s">
        <v>196</v>
      </c>
      <c r="D17" s="870" t="s">
        <v>204</v>
      </c>
      <c r="E17" s="866"/>
      <c r="F17" s="866"/>
      <c r="G17" s="866"/>
      <c r="H17" s="866"/>
      <c r="I17" s="866"/>
      <c r="J17" s="866"/>
      <c r="K17" s="866"/>
      <c r="L17" s="866"/>
      <c r="M17" s="878" t="s">
        <v>198</v>
      </c>
      <c r="N17" s="877"/>
      <c r="O17" s="879">
        <v>45420</v>
      </c>
      <c r="P17" s="880"/>
      <c r="Q17" s="878" t="s">
        <v>199</v>
      </c>
      <c r="R17" s="877"/>
    </row>
    <row r="18" spans="1:18">
      <c r="A18" s="867"/>
      <c r="B18" s="868"/>
      <c r="C18" s="869" t="s">
        <v>196</v>
      </c>
      <c r="D18" s="870" t="s">
        <v>205</v>
      </c>
      <c r="E18" s="866"/>
      <c r="F18" s="866"/>
      <c r="G18" s="866"/>
      <c r="H18" s="866"/>
      <c r="I18" s="866"/>
      <c r="J18" s="866"/>
      <c r="K18" s="866"/>
      <c r="L18" s="866"/>
      <c r="M18" s="878" t="s">
        <v>198</v>
      </c>
      <c r="N18" s="877"/>
      <c r="O18" s="879">
        <v>45420</v>
      </c>
      <c r="P18" s="880"/>
      <c r="Q18" s="878" t="s">
        <v>199</v>
      </c>
      <c r="R18" s="877"/>
    </row>
    <row r="19" spans="1:18">
      <c r="A19" s="867"/>
      <c r="B19" s="868"/>
      <c r="C19" s="869" t="s">
        <v>196</v>
      </c>
      <c r="D19" s="870" t="s">
        <v>206</v>
      </c>
      <c r="E19" s="866"/>
      <c r="F19" s="866"/>
      <c r="G19" s="866"/>
      <c r="H19" s="866"/>
      <c r="I19" s="866"/>
      <c r="J19" s="866"/>
      <c r="K19" s="866"/>
      <c r="L19" s="866"/>
      <c r="M19" s="878" t="s">
        <v>198</v>
      </c>
      <c r="N19" s="877"/>
      <c r="O19" s="879">
        <v>45420</v>
      </c>
      <c r="P19" s="880"/>
      <c r="Q19" s="878" t="s">
        <v>199</v>
      </c>
      <c r="R19" s="877"/>
    </row>
    <row r="20" spans="1:18">
      <c r="A20" s="867"/>
      <c r="B20" s="868"/>
      <c r="C20" s="869" t="s">
        <v>196</v>
      </c>
      <c r="D20" s="870" t="s">
        <v>207</v>
      </c>
      <c r="E20" s="866"/>
      <c r="F20" s="866"/>
      <c r="G20" s="866"/>
      <c r="H20" s="866"/>
      <c r="I20" s="866"/>
      <c r="J20" s="866"/>
      <c r="K20" s="866"/>
      <c r="L20" s="866"/>
      <c r="M20" s="878" t="s">
        <v>198</v>
      </c>
      <c r="N20" s="877"/>
      <c r="O20" s="879">
        <v>45420</v>
      </c>
      <c r="P20" s="880"/>
      <c r="Q20" s="878" t="s">
        <v>199</v>
      </c>
      <c r="R20" s="877"/>
    </row>
    <row r="21" spans="1:18">
      <c r="A21" s="867"/>
      <c r="B21" s="868"/>
      <c r="C21" s="869" t="s">
        <v>196</v>
      </c>
      <c r="D21" s="870" t="s">
        <v>208</v>
      </c>
      <c r="E21" s="866"/>
      <c r="F21" s="866"/>
      <c r="G21" s="866"/>
      <c r="H21" s="866"/>
      <c r="I21" s="866"/>
      <c r="J21" s="866"/>
      <c r="K21" s="866"/>
      <c r="L21" s="866"/>
      <c r="M21" s="878" t="s">
        <v>198</v>
      </c>
      <c r="N21" s="877"/>
      <c r="O21" s="879">
        <v>45420</v>
      </c>
      <c r="P21" s="880"/>
      <c r="Q21" s="878" t="s">
        <v>199</v>
      </c>
      <c r="R21" s="877"/>
    </row>
    <row r="22" spans="1:18">
      <c r="A22" s="867"/>
      <c r="B22" s="868"/>
      <c r="C22" s="869" t="s">
        <v>196</v>
      </c>
      <c r="D22" s="870" t="s">
        <v>209</v>
      </c>
      <c r="E22" s="866"/>
      <c r="F22" s="866"/>
      <c r="G22" s="866"/>
      <c r="H22" s="866"/>
      <c r="I22" s="866"/>
      <c r="J22" s="866"/>
      <c r="K22" s="866"/>
      <c r="L22" s="866"/>
      <c r="M22" s="878" t="s">
        <v>198</v>
      </c>
      <c r="N22" s="877"/>
      <c r="O22" s="879">
        <v>45420</v>
      </c>
      <c r="P22" s="880"/>
      <c r="Q22" s="878" t="s">
        <v>199</v>
      </c>
      <c r="R22" s="877"/>
    </row>
    <row r="23" spans="1:18">
      <c r="A23" s="867"/>
      <c r="B23" s="868"/>
      <c r="C23" s="869" t="s">
        <v>196</v>
      </c>
      <c r="D23" s="870" t="s">
        <v>210</v>
      </c>
      <c r="E23" s="866"/>
      <c r="F23" s="866"/>
      <c r="G23" s="866"/>
      <c r="H23" s="866"/>
      <c r="I23" s="866"/>
      <c r="J23" s="866"/>
      <c r="K23" s="866"/>
      <c r="L23" s="866"/>
      <c r="M23" s="878" t="s">
        <v>198</v>
      </c>
      <c r="N23" s="877"/>
      <c r="O23" s="879">
        <v>45420</v>
      </c>
      <c r="P23" s="880"/>
      <c r="Q23" s="878" t="s">
        <v>199</v>
      </c>
      <c r="R23" s="877"/>
    </row>
    <row r="24" spans="1:18">
      <c r="A24" s="867"/>
      <c r="B24" s="868"/>
      <c r="C24" s="869" t="s">
        <v>196</v>
      </c>
      <c r="D24" s="870" t="s">
        <v>211</v>
      </c>
      <c r="E24" s="866"/>
      <c r="F24" s="866"/>
      <c r="G24" s="866"/>
      <c r="H24" s="866"/>
      <c r="I24" s="866"/>
      <c r="J24" s="866"/>
      <c r="K24" s="866"/>
      <c r="L24" s="866"/>
      <c r="M24" s="878" t="s">
        <v>198</v>
      </c>
      <c r="N24" s="877"/>
      <c r="O24" s="879">
        <v>45420</v>
      </c>
      <c r="P24" s="880"/>
      <c r="Q24" s="878" t="s">
        <v>199</v>
      </c>
      <c r="R24" s="877"/>
    </row>
    <row r="25" spans="1:18">
      <c r="A25" s="867"/>
      <c r="B25" s="868"/>
      <c r="C25" s="869" t="s">
        <v>196</v>
      </c>
      <c r="D25" s="870" t="s">
        <v>212</v>
      </c>
      <c r="E25" s="866"/>
      <c r="F25" s="866"/>
      <c r="G25" s="866"/>
      <c r="H25" s="866"/>
      <c r="I25" s="866"/>
      <c r="J25" s="866"/>
      <c r="K25" s="866"/>
      <c r="L25" s="866"/>
      <c r="M25" s="878" t="s">
        <v>198</v>
      </c>
      <c r="N25" s="877"/>
      <c r="O25" s="879">
        <v>45420</v>
      </c>
      <c r="P25" s="880"/>
      <c r="Q25" s="878" t="s">
        <v>199</v>
      </c>
      <c r="R25" s="877"/>
    </row>
    <row r="26" spans="1:18">
      <c r="A26" s="867"/>
      <c r="B26" s="868"/>
      <c r="C26" s="869" t="s">
        <v>196</v>
      </c>
      <c r="D26" s="866" t="s">
        <v>213</v>
      </c>
      <c r="E26" s="866"/>
      <c r="F26" s="866"/>
      <c r="G26" s="866"/>
      <c r="H26" s="866"/>
      <c r="I26" s="866"/>
      <c r="J26" s="866"/>
      <c r="K26" s="866"/>
      <c r="L26" s="866"/>
      <c r="M26" s="878" t="s">
        <v>198</v>
      </c>
      <c r="N26" s="877"/>
      <c r="O26" s="879">
        <v>45420</v>
      </c>
      <c r="P26" s="880"/>
      <c r="Q26" s="878" t="s">
        <v>199</v>
      </c>
      <c r="R26" s="877"/>
    </row>
    <row r="27" spans="1:18">
      <c r="A27" s="867"/>
      <c r="B27" s="868"/>
      <c r="C27" s="869" t="s">
        <v>196</v>
      </c>
      <c r="D27" s="870" t="s">
        <v>214</v>
      </c>
      <c r="E27" s="866"/>
      <c r="F27" s="866"/>
      <c r="G27" s="866"/>
      <c r="H27" s="866"/>
      <c r="I27" s="866"/>
      <c r="J27" s="866"/>
      <c r="K27" s="866"/>
      <c r="L27" s="866"/>
      <c r="M27" s="878" t="s">
        <v>198</v>
      </c>
      <c r="N27" s="877"/>
      <c r="O27" s="879">
        <v>45420</v>
      </c>
      <c r="P27" s="880"/>
      <c r="Q27" s="878" t="s">
        <v>199</v>
      </c>
      <c r="R27" s="877"/>
    </row>
    <row r="28" spans="1:18">
      <c r="A28" s="867"/>
      <c r="B28" s="868"/>
      <c r="C28" s="869" t="s">
        <v>196</v>
      </c>
      <c r="D28" s="870" t="s">
        <v>215</v>
      </c>
      <c r="E28" s="866"/>
      <c r="F28" s="866"/>
      <c r="G28" s="866"/>
      <c r="H28" s="866"/>
      <c r="I28" s="866"/>
      <c r="J28" s="866"/>
      <c r="K28" s="866"/>
      <c r="L28" s="866"/>
      <c r="M28" s="878" t="s">
        <v>198</v>
      </c>
      <c r="N28" s="877"/>
      <c r="O28" s="879">
        <v>45420</v>
      </c>
      <c r="P28" s="880"/>
      <c r="Q28" s="878" t="s">
        <v>199</v>
      </c>
      <c r="R28" s="877"/>
    </row>
    <row r="29" spans="1:18">
      <c r="A29" s="867"/>
      <c r="B29" s="868"/>
      <c r="C29" s="869" t="s">
        <v>196</v>
      </c>
      <c r="D29" s="870" t="s">
        <v>216</v>
      </c>
      <c r="E29" s="866"/>
      <c r="F29" s="866"/>
      <c r="G29" s="866"/>
      <c r="H29" s="866"/>
      <c r="I29" s="866"/>
      <c r="J29" s="866"/>
      <c r="K29" s="866"/>
      <c r="L29" s="866"/>
      <c r="M29" s="878" t="s">
        <v>198</v>
      </c>
      <c r="N29" s="877"/>
      <c r="O29" s="879">
        <v>45420</v>
      </c>
      <c r="P29" s="880"/>
      <c r="Q29" s="878" t="s">
        <v>199</v>
      </c>
      <c r="R29" s="877"/>
    </row>
    <row r="30" spans="1:18">
      <c r="A30" s="867"/>
      <c r="B30" s="868"/>
      <c r="C30" s="869" t="s">
        <v>196</v>
      </c>
      <c r="D30" s="870" t="s">
        <v>217</v>
      </c>
      <c r="E30" s="866"/>
      <c r="F30" s="866"/>
      <c r="G30" s="866"/>
      <c r="H30" s="866"/>
      <c r="I30" s="866"/>
      <c r="J30" s="866"/>
      <c r="K30" s="866"/>
      <c r="L30" s="866"/>
      <c r="M30" s="878" t="s">
        <v>198</v>
      </c>
      <c r="N30" s="877"/>
      <c r="O30" s="879">
        <v>45420</v>
      </c>
      <c r="P30" s="880"/>
      <c r="Q30" s="878" t="s">
        <v>199</v>
      </c>
      <c r="R30" s="877"/>
    </row>
    <row r="31" spans="1:18">
      <c r="A31" s="867"/>
      <c r="B31" s="868"/>
      <c r="C31" s="869" t="s">
        <v>196</v>
      </c>
      <c r="D31" s="870" t="s">
        <v>218</v>
      </c>
      <c r="E31" s="866"/>
      <c r="F31" s="866"/>
      <c r="G31" s="866"/>
      <c r="H31" s="866"/>
      <c r="I31" s="866"/>
      <c r="J31" s="866"/>
      <c r="K31" s="866"/>
      <c r="L31" s="866"/>
      <c r="M31" s="878" t="s">
        <v>198</v>
      </c>
      <c r="N31" s="877"/>
      <c r="O31" s="879">
        <v>45420</v>
      </c>
      <c r="P31" s="880"/>
      <c r="Q31" s="878" t="s">
        <v>199</v>
      </c>
      <c r="R31" s="877"/>
    </row>
    <row r="32" spans="1:18">
      <c r="A32" s="867"/>
      <c r="B32" s="868"/>
      <c r="C32" s="869" t="s">
        <v>196</v>
      </c>
      <c r="D32" s="870" t="s">
        <v>219</v>
      </c>
      <c r="E32" s="866"/>
      <c r="F32" s="866"/>
      <c r="G32" s="866"/>
      <c r="H32" s="866"/>
      <c r="I32" s="866"/>
      <c r="J32" s="866"/>
      <c r="K32" s="866"/>
      <c r="L32" s="866"/>
      <c r="M32" s="878" t="s">
        <v>198</v>
      </c>
      <c r="N32" s="877"/>
      <c r="O32" s="879">
        <v>45420</v>
      </c>
      <c r="P32" s="880"/>
      <c r="Q32" s="878" t="s">
        <v>199</v>
      </c>
      <c r="R32" s="877"/>
    </row>
    <row r="33" spans="1:18">
      <c r="A33" s="867"/>
      <c r="B33" s="868"/>
      <c r="C33" s="869" t="s">
        <v>196</v>
      </c>
      <c r="D33" s="870" t="s">
        <v>220</v>
      </c>
      <c r="E33" s="866"/>
      <c r="F33" s="866"/>
      <c r="G33" s="866"/>
      <c r="H33" s="866"/>
      <c r="I33" s="866"/>
      <c r="J33" s="866"/>
      <c r="K33" s="866"/>
      <c r="L33" s="866"/>
      <c r="M33" s="878" t="s">
        <v>198</v>
      </c>
      <c r="N33" s="877"/>
      <c r="O33" s="879">
        <v>45420</v>
      </c>
      <c r="P33" s="880"/>
      <c r="Q33" s="878" t="s">
        <v>199</v>
      </c>
      <c r="R33" s="877"/>
    </row>
    <row r="34" spans="1:18">
      <c r="A34" s="867"/>
      <c r="B34" s="868"/>
      <c r="C34" s="869" t="s">
        <v>196</v>
      </c>
      <c r="D34" s="870" t="s">
        <v>221</v>
      </c>
      <c r="E34" s="866"/>
      <c r="F34" s="866"/>
      <c r="G34" s="866"/>
      <c r="H34" s="866"/>
      <c r="I34" s="866"/>
      <c r="J34" s="866"/>
      <c r="K34" s="866"/>
      <c r="L34" s="866"/>
      <c r="M34" s="878" t="s">
        <v>198</v>
      </c>
      <c r="N34" s="877"/>
      <c r="O34" s="879">
        <v>45420</v>
      </c>
      <c r="P34" s="880"/>
      <c r="Q34" s="878" t="s">
        <v>199</v>
      </c>
      <c r="R34" s="877"/>
    </row>
    <row r="35" spans="1:18">
      <c r="A35" s="867"/>
      <c r="B35" s="868"/>
      <c r="C35" s="869" t="s">
        <v>196</v>
      </c>
      <c r="D35" s="870" t="s">
        <v>222</v>
      </c>
      <c r="E35" s="866"/>
      <c r="F35" s="866"/>
      <c r="G35" s="866"/>
      <c r="H35" s="866"/>
      <c r="I35" s="866"/>
      <c r="J35" s="866"/>
      <c r="K35" s="866"/>
      <c r="L35" s="866"/>
      <c r="M35" s="878" t="s">
        <v>198</v>
      </c>
      <c r="N35" s="877"/>
      <c r="O35" s="879">
        <v>45420</v>
      </c>
      <c r="P35" s="880"/>
      <c r="Q35" s="878" t="s">
        <v>199</v>
      </c>
      <c r="R35" s="877"/>
    </row>
    <row r="36" spans="1:18">
      <c r="A36" s="867"/>
      <c r="B36" s="868"/>
      <c r="C36" s="869" t="s">
        <v>196</v>
      </c>
      <c r="D36" s="870" t="s">
        <v>223</v>
      </c>
      <c r="E36" s="866"/>
      <c r="F36" s="866"/>
      <c r="G36" s="866"/>
      <c r="H36" s="866"/>
      <c r="I36" s="866"/>
      <c r="J36" s="866"/>
      <c r="K36" s="866"/>
      <c r="L36" s="866"/>
      <c r="M36" s="878" t="s">
        <v>198</v>
      </c>
      <c r="N36" s="877"/>
      <c r="O36" s="879">
        <v>45420</v>
      </c>
      <c r="P36" s="880"/>
      <c r="Q36" s="878" t="s">
        <v>199</v>
      </c>
      <c r="R36" s="877"/>
    </row>
    <row r="37" spans="1:18">
      <c r="A37" s="867"/>
      <c r="B37" s="868"/>
      <c r="C37" s="869" t="s">
        <v>196</v>
      </c>
      <c r="D37" s="870" t="s">
        <v>224</v>
      </c>
      <c r="E37" s="866"/>
      <c r="F37" s="866"/>
      <c r="G37" s="866"/>
      <c r="H37" s="866"/>
      <c r="I37" s="866"/>
      <c r="J37" s="866"/>
      <c r="K37" s="866"/>
      <c r="L37" s="866"/>
      <c r="M37" s="878" t="s">
        <v>198</v>
      </c>
      <c r="N37" s="877"/>
      <c r="O37" s="879">
        <v>45420</v>
      </c>
      <c r="P37" s="880"/>
      <c r="Q37" s="878" t="s">
        <v>199</v>
      </c>
      <c r="R37" s="877"/>
    </row>
    <row r="38" spans="1:18">
      <c r="A38" s="867"/>
      <c r="B38" s="868"/>
      <c r="C38" s="869" t="s">
        <v>196</v>
      </c>
      <c r="D38" s="870" t="s">
        <v>225</v>
      </c>
      <c r="E38" s="866"/>
      <c r="F38" s="866"/>
      <c r="G38" s="866"/>
      <c r="H38" s="866"/>
      <c r="I38" s="866"/>
      <c r="J38" s="866"/>
      <c r="K38" s="866"/>
      <c r="L38" s="866"/>
      <c r="M38" s="878" t="s">
        <v>198</v>
      </c>
      <c r="N38" s="877"/>
      <c r="O38" s="879">
        <v>45420</v>
      </c>
      <c r="P38" s="880"/>
      <c r="Q38" s="878" t="s">
        <v>199</v>
      </c>
      <c r="R38" s="877"/>
    </row>
    <row r="39" spans="1:18">
      <c r="A39" s="867"/>
      <c r="B39" s="868"/>
      <c r="C39" s="869" t="s">
        <v>196</v>
      </c>
      <c r="D39" s="870" t="s">
        <v>226</v>
      </c>
      <c r="E39" s="866"/>
      <c r="F39" s="866"/>
      <c r="G39" s="866"/>
      <c r="H39" s="866"/>
      <c r="I39" s="866"/>
      <c r="J39" s="866"/>
      <c r="K39" s="866"/>
      <c r="L39" s="866"/>
      <c r="M39" s="878" t="s">
        <v>198</v>
      </c>
      <c r="N39" s="877"/>
      <c r="O39" s="879">
        <v>45420</v>
      </c>
      <c r="P39" s="880"/>
      <c r="Q39" s="878" t="s">
        <v>199</v>
      </c>
      <c r="R39" s="877"/>
    </row>
    <row r="40" spans="1:18">
      <c r="A40" s="867"/>
      <c r="B40" s="868"/>
      <c r="C40" s="869" t="s">
        <v>196</v>
      </c>
      <c r="D40" s="870" t="s">
        <v>227</v>
      </c>
      <c r="E40" s="866"/>
      <c r="F40" s="866"/>
      <c r="G40" s="866"/>
      <c r="H40" s="866"/>
      <c r="I40" s="866"/>
      <c r="J40" s="866"/>
      <c r="K40" s="866"/>
      <c r="L40" s="866"/>
      <c r="M40" s="878" t="s">
        <v>198</v>
      </c>
      <c r="N40" s="877"/>
      <c r="O40" s="879">
        <v>45420</v>
      </c>
      <c r="P40" s="880"/>
      <c r="Q40" s="878" t="s">
        <v>199</v>
      </c>
      <c r="R40" s="877"/>
    </row>
    <row r="41" spans="1:18">
      <c r="A41" s="867"/>
      <c r="B41" s="868"/>
      <c r="C41" s="869" t="s">
        <v>196</v>
      </c>
      <c r="D41" s="866" t="s">
        <v>228</v>
      </c>
      <c r="E41" s="866"/>
      <c r="F41" s="866"/>
      <c r="G41" s="866"/>
      <c r="H41" s="866"/>
      <c r="I41" s="866"/>
      <c r="J41" s="866"/>
      <c r="K41" s="866"/>
      <c r="L41" s="866"/>
      <c r="M41" s="878" t="s">
        <v>198</v>
      </c>
      <c r="N41" s="877"/>
      <c r="O41" s="879">
        <v>45420</v>
      </c>
      <c r="P41" s="880"/>
      <c r="Q41" s="878" t="s">
        <v>199</v>
      </c>
      <c r="R41" s="877"/>
    </row>
    <row r="42" spans="1:18">
      <c r="A42" s="867"/>
      <c r="B42" s="868"/>
      <c r="C42" s="869" t="s">
        <v>196</v>
      </c>
      <c r="D42" s="866" t="s">
        <v>229</v>
      </c>
      <c r="E42" s="866"/>
      <c r="F42" s="866"/>
      <c r="G42" s="866"/>
      <c r="H42" s="866"/>
      <c r="I42" s="866"/>
      <c r="J42" s="866"/>
      <c r="K42" s="866"/>
      <c r="L42" s="866"/>
      <c r="M42" s="878" t="s">
        <v>198</v>
      </c>
      <c r="N42" s="877"/>
      <c r="O42" s="879">
        <v>45420</v>
      </c>
      <c r="P42" s="880"/>
      <c r="Q42" s="878" t="s">
        <v>199</v>
      </c>
      <c r="R42" s="877"/>
    </row>
    <row r="43" spans="1:18">
      <c r="A43" s="867"/>
      <c r="B43" s="868"/>
      <c r="C43" s="869" t="s">
        <v>196</v>
      </c>
      <c r="D43" s="870" t="s">
        <v>230</v>
      </c>
      <c r="E43" s="866"/>
      <c r="F43" s="866"/>
      <c r="G43" s="866"/>
      <c r="H43" s="866"/>
      <c r="I43" s="866"/>
      <c r="J43" s="866"/>
      <c r="K43" s="866"/>
      <c r="L43" s="866"/>
      <c r="M43" s="878" t="s">
        <v>198</v>
      </c>
      <c r="N43" s="877"/>
      <c r="O43" s="879">
        <v>45420</v>
      </c>
      <c r="P43" s="880"/>
      <c r="Q43" s="878" t="s">
        <v>199</v>
      </c>
      <c r="R43" s="877"/>
    </row>
    <row r="44" spans="1:18">
      <c r="A44" s="867"/>
      <c r="B44" s="868"/>
      <c r="C44" s="869" t="s">
        <v>196</v>
      </c>
      <c r="D44" s="870" t="s">
        <v>231</v>
      </c>
      <c r="E44" s="866"/>
      <c r="F44" s="866"/>
      <c r="G44" s="866"/>
      <c r="H44" s="866"/>
      <c r="I44" s="866"/>
      <c r="J44" s="866"/>
      <c r="K44" s="866"/>
      <c r="L44" s="866"/>
      <c r="M44" s="878" t="s">
        <v>198</v>
      </c>
      <c r="N44" s="877"/>
      <c r="O44" s="879">
        <v>45420</v>
      </c>
      <c r="P44" s="880"/>
      <c r="Q44" s="878" t="s">
        <v>199</v>
      </c>
      <c r="R44" s="877"/>
    </row>
    <row r="45" spans="1:18">
      <c r="A45" s="867"/>
      <c r="B45" s="868"/>
      <c r="C45" s="869" t="s">
        <v>196</v>
      </c>
      <c r="D45" s="870" t="s">
        <v>206</v>
      </c>
      <c r="E45" s="866"/>
      <c r="F45" s="866"/>
      <c r="G45" s="866"/>
      <c r="H45" s="866"/>
      <c r="I45" s="866"/>
      <c r="J45" s="866"/>
      <c r="K45" s="866"/>
      <c r="L45" s="866"/>
      <c r="M45" s="878" t="s">
        <v>198</v>
      </c>
      <c r="N45" s="877"/>
      <c r="O45" s="879">
        <v>45420</v>
      </c>
      <c r="P45" s="880"/>
      <c r="Q45" s="878" t="s">
        <v>199</v>
      </c>
      <c r="R45" s="877"/>
    </row>
    <row r="46" spans="1:18">
      <c r="A46" s="867"/>
      <c r="B46" s="868"/>
      <c r="C46" s="869" t="s">
        <v>196</v>
      </c>
      <c r="D46" s="870" t="s">
        <v>232</v>
      </c>
      <c r="E46" s="866"/>
      <c r="F46" s="866"/>
      <c r="G46" s="866"/>
      <c r="H46" s="866"/>
      <c r="I46" s="866"/>
      <c r="J46" s="866"/>
      <c r="K46" s="866"/>
      <c r="L46" s="866"/>
      <c r="M46" s="878" t="s">
        <v>198</v>
      </c>
      <c r="N46" s="877"/>
      <c r="O46" s="879">
        <v>45420</v>
      </c>
      <c r="P46" s="880"/>
      <c r="Q46" s="878" t="s">
        <v>199</v>
      </c>
      <c r="R46" s="877"/>
    </row>
    <row r="47" spans="1:18">
      <c r="A47" s="867"/>
      <c r="B47" s="868"/>
      <c r="C47" s="869" t="s">
        <v>196</v>
      </c>
      <c r="D47" s="870" t="s">
        <v>233</v>
      </c>
      <c r="E47" s="866"/>
      <c r="F47" s="866"/>
      <c r="G47" s="866"/>
      <c r="H47" s="866"/>
      <c r="I47" s="866"/>
      <c r="J47" s="866"/>
      <c r="K47" s="866"/>
      <c r="L47" s="866"/>
      <c r="M47" s="878" t="s">
        <v>198</v>
      </c>
      <c r="N47" s="877"/>
      <c r="O47" s="879">
        <v>45420</v>
      </c>
      <c r="P47" s="880"/>
      <c r="Q47" s="878" t="s">
        <v>199</v>
      </c>
      <c r="R47" s="877"/>
    </row>
    <row r="48" spans="1:18">
      <c r="A48" s="867"/>
      <c r="B48" s="868"/>
      <c r="C48" s="869" t="s">
        <v>196</v>
      </c>
      <c r="D48" s="870" t="s">
        <v>234</v>
      </c>
      <c r="E48" s="866"/>
      <c r="F48" s="866"/>
      <c r="G48" s="866"/>
      <c r="H48" s="866"/>
      <c r="I48" s="866"/>
      <c r="J48" s="866"/>
      <c r="K48" s="866"/>
      <c r="L48" s="866"/>
      <c r="M48" s="878" t="s">
        <v>198</v>
      </c>
      <c r="N48" s="877"/>
      <c r="O48" s="879">
        <v>45420</v>
      </c>
      <c r="P48" s="880"/>
      <c r="Q48" s="878" t="s">
        <v>199</v>
      </c>
      <c r="R48" s="877"/>
    </row>
    <row r="49" spans="1:18">
      <c r="A49" s="867"/>
      <c r="B49" s="868"/>
      <c r="C49" s="869" t="s">
        <v>196</v>
      </c>
      <c r="D49" s="866" t="s">
        <v>235</v>
      </c>
      <c r="E49" s="866"/>
      <c r="F49" s="866"/>
      <c r="G49" s="866"/>
      <c r="H49" s="866"/>
      <c r="I49" s="866"/>
      <c r="J49" s="866"/>
      <c r="K49" s="866"/>
      <c r="L49" s="866"/>
      <c r="M49" s="878" t="s">
        <v>198</v>
      </c>
      <c r="N49" s="877"/>
      <c r="O49" s="879">
        <v>45420</v>
      </c>
      <c r="P49" s="880"/>
      <c r="Q49" s="878" t="s">
        <v>199</v>
      </c>
      <c r="R49" s="877"/>
    </row>
    <row r="50" spans="1:18">
      <c r="A50" s="867"/>
      <c r="B50" s="868"/>
      <c r="C50" s="869" t="s">
        <v>196</v>
      </c>
      <c r="D50" s="870" t="s">
        <v>236</v>
      </c>
      <c r="E50" s="866"/>
      <c r="F50" s="866"/>
      <c r="G50" s="866"/>
      <c r="H50" s="866"/>
      <c r="I50" s="866"/>
      <c r="J50" s="866"/>
      <c r="K50" s="866"/>
      <c r="L50" s="866"/>
      <c r="M50" s="878" t="s">
        <v>198</v>
      </c>
      <c r="N50" s="877"/>
      <c r="O50" s="879">
        <v>45420</v>
      </c>
      <c r="P50" s="880"/>
      <c r="Q50" s="878" t="s">
        <v>199</v>
      </c>
      <c r="R50" s="877"/>
    </row>
    <row r="51" spans="1:18">
      <c r="A51" s="867"/>
      <c r="B51" s="868"/>
      <c r="C51" s="869" t="s">
        <v>196</v>
      </c>
      <c r="D51" s="870" t="s">
        <v>237</v>
      </c>
      <c r="E51" s="866"/>
      <c r="F51" s="866"/>
      <c r="G51" s="866"/>
      <c r="H51" s="866"/>
      <c r="I51" s="866"/>
      <c r="J51" s="866"/>
      <c r="K51" s="866"/>
      <c r="L51" s="866"/>
      <c r="M51" s="878" t="s">
        <v>198</v>
      </c>
      <c r="N51" s="877"/>
      <c r="O51" s="879">
        <v>45420</v>
      </c>
      <c r="P51" s="880"/>
      <c r="Q51" s="878" t="s">
        <v>199</v>
      </c>
      <c r="R51" s="877"/>
    </row>
    <row r="52" spans="1:18">
      <c r="A52" s="867"/>
      <c r="B52" s="868"/>
      <c r="C52" s="869" t="s">
        <v>196</v>
      </c>
      <c r="D52" s="870" t="s">
        <v>238</v>
      </c>
      <c r="E52" s="866"/>
      <c r="F52" s="866"/>
      <c r="G52" s="866"/>
      <c r="H52" s="866"/>
      <c r="I52" s="866"/>
      <c r="J52" s="866"/>
      <c r="K52" s="866"/>
      <c r="L52" s="866"/>
      <c r="M52" s="878" t="s">
        <v>198</v>
      </c>
      <c r="N52" s="877"/>
      <c r="O52" s="879">
        <v>45420</v>
      </c>
      <c r="P52" s="880"/>
      <c r="Q52" s="878" t="s">
        <v>199</v>
      </c>
      <c r="R52" s="877"/>
    </row>
    <row r="53" spans="1:18">
      <c r="A53" s="867"/>
      <c r="B53" s="868"/>
      <c r="C53" s="869" t="s">
        <v>196</v>
      </c>
      <c r="D53" s="870" t="s">
        <v>239</v>
      </c>
      <c r="E53" s="866"/>
      <c r="F53" s="866"/>
      <c r="G53" s="866"/>
      <c r="H53" s="866"/>
      <c r="I53" s="866"/>
      <c r="J53" s="866"/>
      <c r="K53" s="866"/>
      <c r="L53" s="866"/>
      <c r="M53" s="878" t="s">
        <v>198</v>
      </c>
      <c r="N53" s="877"/>
      <c r="O53" s="879">
        <v>45420</v>
      </c>
      <c r="P53" s="880"/>
      <c r="Q53" s="878" t="s">
        <v>199</v>
      </c>
      <c r="R53" s="877"/>
    </row>
    <row r="54" spans="1:23">
      <c r="A54" s="867"/>
      <c r="B54" s="868"/>
      <c r="C54" s="869" t="s">
        <v>196</v>
      </c>
      <c r="D54" s="870" t="s">
        <v>240</v>
      </c>
      <c r="E54" s="866"/>
      <c r="F54" s="866"/>
      <c r="G54" s="866"/>
      <c r="H54" s="866"/>
      <c r="I54" s="866"/>
      <c r="J54" s="866"/>
      <c r="K54" s="866"/>
      <c r="L54" s="866"/>
      <c r="M54" s="878" t="s">
        <v>198</v>
      </c>
      <c r="N54" s="877"/>
      <c r="O54" s="879">
        <v>45420</v>
      </c>
      <c r="P54" s="880"/>
      <c r="Q54" s="878" t="s">
        <v>199</v>
      </c>
      <c r="R54" s="877"/>
      <c r="U54" s="882"/>
      <c r="W54" s="883"/>
    </row>
    <row r="55" spans="1:18">
      <c r="A55" s="867"/>
      <c r="B55" s="868"/>
      <c r="C55" s="869" t="s">
        <v>196</v>
      </c>
      <c r="D55" s="870" t="s">
        <v>241</v>
      </c>
      <c r="E55" s="866"/>
      <c r="F55" s="866"/>
      <c r="G55" s="866"/>
      <c r="H55" s="866"/>
      <c r="I55" s="866"/>
      <c r="J55" s="866"/>
      <c r="K55" s="866"/>
      <c r="L55" s="866"/>
      <c r="M55" s="878" t="s">
        <v>198</v>
      </c>
      <c r="N55" s="877"/>
      <c r="O55" s="879">
        <v>45420</v>
      </c>
      <c r="P55" s="880"/>
      <c r="Q55" s="878" t="s">
        <v>199</v>
      </c>
      <c r="R55" s="877"/>
    </row>
    <row r="56" spans="1:18">
      <c r="A56" s="867"/>
      <c r="B56" s="868"/>
      <c r="C56" s="869" t="s">
        <v>196</v>
      </c>
      <c r="D56" s="870" t="s">
        <v>242</v>
      </c>
      <c r="E56" s="866"/>
      <c r="F56" s="866"/>
      <c r="G56" s="866"/>
      <c r="H56" s="866"/>
      <c r="I56" s="866"/>
      <c r="J56" s="866"/>
      <c r="K56" s="866"/>
      <c r="L56" s="866"/>
      <c r="M56" s="878" t="s">
        <v>198</v>
      </c>
      <c r="N56" s="877"/>
      <c r="O56" s="879">
        <v>45420</v>
      </c>
      <c r="P56" s="880"/>
      <c r="Q56" s="878" t="s">
        <v>199</v>
      </c>
      <c r="R56" s="877"/>
    </row>
    <row r="57" spans="1:18">
      <c r="A57" s="867"/>
      <c r="B57" s="868"/>
      <c r="C57" s="869" t="s">
        <v>196</v>
      </c>
      <c r="D57" s="870" t="s">
        <v>243</v>
      </c>
      <c r="E57" s="866"/>
      <c r="F57" s="866"/>
      <c r="G57" s="866"/>
      <c r="H57" s="866"/>
      <c r="I57" s="866"/>
      <c r="J57" s="866"/>
      <c r="K57" s="866"/>
      <c r="L57" s="866"/>
      <c r="M57" s="878" t="s">
        <v>198</v>
      </c>
      <c r="N57" s="877"/>
      <c r="O57" s="879">
        <v>45420</v>
      </c>
      <c r="P57" s="880"/>
      <c r="Q57" s="878" t="s">
        <v>199</v>
      </c>
      <c r="R57" s="877"/>
    </row>
    <row r="58" spans="1:18">
      <c r="A58" s="867"/>
      <c r="B58" s="868"/>
      <c r="C58" s="869" t="s">
        <v>196</v>
      </c>
      <c r="D58" s="870" t="s">
        <v>244</v>
      </c>
      <c r="E58" s="866"/>
      <c r="F58" s="866"/>
      <c r="G58" s="866"/>
      <c r="H58" s="866"/>
      <c r="I58" s="866"/>
      <c r="J58" s="866"/>
      <c r="K58" s="866"/>
      <c r="L58" s="866"/>
      <c r="M58" s="878" t="s">
        <v>198</v>
      </c>
      <c r="N58" s="877"/>
      <c r="O58" s="879">
        <v>45420</v>
      </c>
      <c r="P58" s="880"/>
      <c r="Q58" s="878" t="s">
        <v>199</v>
      </c>
      <c r="R58" s="877"/>
    </row>
    <row r="59" spans="1:18">
      <c r="A59" s="867"/>
      <c r="B59" s="868"/>
      <c r="C59" s="869" t="s">
        <v>196</v>
      </c>
      <c r="D59" s="870" t="s">
        <v>245</v>
      </c>
      <c r="E59" s="866"/>
      <c r="F59" s="866"/>
      <c r="G59" s="866"/>
      <c r="H59" s="866"/>
      <c r="I59" s="866"/>
      <c r="J59" s="866"/>
      <c r="K59" s="866"/>
      <c r="L59" s="866"/>
      <c r="M59" s="878" t="s">
        <v>198</v>
      </c>
      <c r="N59" s="877"/>
      <c r="O59" s="879">
        <v>45420</v>
      </c>
      <c r="P59" s="880"/>
      <c r="Q59" s="878" t="s">
        <v>199</v>
      </c>
      <c r="R59" s="877"/>
    </row>
    <row r="60" spans="1:18">
      <c r="A60" s="867"/>
      <c r="B60" s="868"/>
      <c r="C60" s="869" t="s">
        <v>196</v>
      </c>
      <c r="D60" s="870" t="s">
        <v>246</v>
      </c>
      <c r="E60" s="866"/>
      <c r="F60" s="866"/>
      <c r="G60" s="866"/>
      <c r="H60" s="866"/>
      <c r="I60" s="866"/>
      <c r="J60" s="866"/>
      <c r="K60" s="866"/>
      <c r="L60" s="866"/>
      <c r="M60" s="878" t="s">
        <v>198</v>
      </c>
      <c r="N60" s="877"/>
      <c r="O60" s="879">
        <v>45420</v>
      </c>
      <c r="P60" s="880"/>
      <c r="Q60" s="878" t="s">
        <v>199</v>
      </c>
      <c r="R60" s="877"/>
    </row>
    <row r="61" spans="1:18">
      <c r="A61" s="867"/>
      <c r="B61" s="868"/>
      <c r="C61" s="869" t="s">
        <v>196</v>
      </c>
      <c r="D61" s="870" t="s">
        <v>247</v>
      </c>
      <c r="E61" s="866"/>
      <c r="F61" s="866"/>
      <c r="G61" s="866"/>
      <c r="H61" s="866"/>
      <c r="I61" s="866"/>
      <c r="J61" s="866"/>
      <c r="K61" s="866"/>
      <c r="L61" s="866"/>
      <c r="M61" s="878" t="s">
        <v>198</v>
      </c>
      <c r="N61" s="877"/>
      <c r="O61" s="879">
        <v>45420</v>
      </c>
      <c r="P61" s="880"/>
      <c r="Q61" s="878" t="s">
        <v>199</v>
      </c>
      <c r="R61" s="877"/>
    </row>
    <row r="62" spans="1:18">
      <c r="A62" s="867"/>
      <c r="B62" s="868"/>
      <c r="C62" s="869" t="s">
        <v>196</v>
      </c>
      <c r="D62" s="870" t="s">
        <v>248</v>
      </c>
      <c r="E62" s="866"/>
      <c r="F62" s="866"/>
      <c r="G62" s="866"/>
      <c r="H62" s="866"/>
      <c r="I62" s="866"/>
      <c r="J62" s="866"/>
      <c r="K62" s="866"/>
      <c r="L62" s="866"/>
      <c r="M62" s="878" t="s">
        <v>198</v>
      </c>
      <c r="N62" s="877"/>
      <c r="O62" s="879">
        <v>45420</v>
      </c>
      <c r="P62" s="880"/>
      <c r="Q62" s="878" t="s">
        <v>199</v>
      </c>
      <c r="R62" s="877"/>
    </row>
    <row r="63" spans="1:18">
      <c r="A63" s="867"/>
      <c r="B63" s="868"/>
      <c r="C63" s="869" t="s">
        <v>196</v>
      </c>
      <c r="D63" s="870" t="s">
        <v>249</v>
      </c>
      <c r="E63" s="866"/>
      <c r="F63" s="866"/>
      <c r="G63" s="866"/>
      <c r="H63" s="866"/>
      <c r="I63" s="866"/>
      <c r="J63" s="866"/>
      <c r="K63" s="866"/>
      <c r="L63" s="866"/>
      <c r="M63" s="878" t="s">
        <v>198</v>
      </c>
      <c r="N63" s="877"/>
      <c r="O63" s="879">
        <v>45420</v>
      </c>
      <c r="P63" s="880"/>
      <c r="Q63" s="878" t="s">
        <v>199</v>
      </c>
      <c r="R63" s="877"/>
    </row>
    <row r="64" spans="1:18">
      <c r="A64" s="867"/>
      <c r="B64" s="868"/>
      <c r="C64" s="869" t="s">
        <v>196</v>
      </c>
      <c r="D64" s="870" t="s">
        <v>250</v>
      </c>
      <c r="E64" s="866"/>
      <c r="F64" s="866"/>
      <c r="G64" s="866"/>
      <c r="H64" s="866"/>
      <c r="I64" s="866"/>
      <c r="J64" s="866"/>
      <c r="K64" s="866"/>
      <c r="L64" s="866"/>
      <c r="M64" s="878" t="s">
        <v>198</v>
      </c>
      <c r="N64" s="877"/>
      <c r="O64" s="879">
        <v>45420</v>
      </c>
      <c r="P64" s="880"/>
      <c r="Q64" s="878" t="s">
        <v>199</v>
      </c>
      <c r="R64" s="877"/>
    </row>
    <row r="65" spans="1:18">
      <c r="A65" s="867"/>
      <c r="B65" s="868"/>
      <c r="C65" s="869" t="s">
        <v>196</v>
      </c>
      <c r="D65" s="870" t="s">
        <v>251</v>
      </c>
      <c r="E65" s="866"/>
      <c r="F65" s="866"/>
      <c r="G65" s="866"/>
      <c r="H65" s="866"/>
      <c r="I65" s="866"/>
      <c r="J65" s="866"/>
      <c r="K65" s="866"/>
      <c r="L65" s="866"/>
      <c r="M65" s="878" t="s">
        <v>198</v>
      </c>
      <c r="N65" s="877"/>
      <c r="O65" s="879">
        <v>45420</v>
      </c>
      <c r="P65" s="880"/>
      <c r="Q65" s="878" t="s">
        <v>199</v>
      </c>
      <c r="R65" s="877"/>
    </row>
    <row r="66" spans="1:18">
      <c r="A66" s="867"/>
      <c r="B66" s="868"/>
      <c r="C66" s="869" t="s">
        <v>196</v>
      </c>
      <c r="D66" s="870" t="s">
        <v>252</v>
      </c>
      <c r="E66" s="866"/>
      <c r="F66" s="866"/>
      <c r="G66" s="866"/>
      <c r="H66" s="866"/>
      <c r="I66" s="866"/>
      <c r="J66" s="866"/>
      <c r="K66" s="866"/>
      <c r="L66" s="866"/>
      <c r="M66" s="878" t="s">
        <v>198</v>
      </c>
      <c r="N66" s="877"/>
      <c r="O66" s="879">
        <v>45420</v>
      </c>
      <c r="P66" s="880"/>
      <c r="Q66" s="878" t="s">
        <v>199</v>
      </c>
      <c r="R66" s="877"/>
    </row>
    <row r="67" spans="1:18">
      <c r="A67" s="867"/>
      <c r="B67" s="868"/>
      <c r="C67" s="869" t="s">
        <v>196</v>
      </c>
      <c r="D67" s="870" t="s">
        <v>253</v>
      </c>
      <c r="E67" s="866"/>
      <c r="F67" s="866"/>
      <c r="G67" s="866"/>
      <c r="H67" s="866"/>
      <c r="I67" s="866"/>
      <c r="J67" s="866"/>
      <c r="K67" s="866"/>
      <c r="L67" s="866"/>
      <c r="M67" s="878" t="s">
        <v>198</v>
      </c>
      <c r="N67" s="877"/>
      <c r="O67" s="879">
        <v>45420</v>
      </c>
      <c r="P67" s="880"/>
      <c r="Q67" s="878" t="s">
        <v>199</v>
      </c>
      <c r="R67" s="877"/>
    </row>
    <row r="68" spans="1:18">
      <c r="A68" s="867"/>
      <c r="B68" s="868"/>
      <c r="C68" s="869" t="s">
        <v>196</v>
      </c>
      <c r="D68" s="870" t="s">
        <v>254</v>
      </c>
      <c r="E68" s="866"/>
      <c r="F68" s="866"/>
      <c r="G68" s="866"/>
      <c r="H68" s="866"/>
      <c r="I68" s="866"/>
      <c r="J68" s="866"/>
      <c r="K68" s="866"/>
      <c r="L68" s="866"/>
      <c r="M68" s="878" t="s">
        <v>198</v>
      </c>
      <c r="N68" s="877"/>
      <c r="O68" s="879">
        <v>45420</v>
      </c>
      <c r="P68" s="880"/>
      <c r="Q68" s="878" t="s">
        <v>199</v>
      </c>
      <c r="R68" s="877"/>
    </row>
    <row r="69" spans="1:18">
      <c r="A69" s="867"/>
      <c r="B69" s="868"/>
      <c r="C69" s="869" t="s">
        <v>196</v>
      </c>
      <c r="D69" s="870" t="s">
        <v>255</v>
      </c>
      <c r="E69" s="866"/>
      <c r="F69" s="866"/>
      <c r="G69" s="866"/>
      <c r="H69" s="866"/>
      <c r="I69" s="866"/>
      <c r="J69" s="866"/>
      <c r="K69" s="866"/>
      <c r="L69" s="866"/>
      <c r="M69" s="878" t="s">
        <v>198</v>
      </c>
      <c r="N69" s="877"/>
      <c r="O69" s="879">
        <v>45420</v>
      </c>
      <c r="P69" s="880"/>
      <c r="Q69" s="878" t="s">
        <v>199</v>
      </c>
      <c r="R69" s="877"/>
    </row>
    <row r="70" spans="1:18">
      <c r="A70" s="867"/>
      <c r="B70" s="868"/>
      <c r="C70" s="869" t="s">
        <v>196</v>
      </c>
      <c r="D70" s="870" t="s">
        <v>256</v>
      </c>
      <c r="E70" s="866"/>
      <c r="F70" s="866"/>
      <c r="G70" s="866"/>
      <c r="H70" s="866"/>
      <c r="I70" s="866"/>
      <c r="J70" s="866"/>
      <c r="K70" s="866"/>
      <c r="L70" s="866"/>
      <c r="M70" s="878" t="s">
        <v>198</v>
      </c>
      <c r="N70" s="877"/>
      <c r="O70" s="879">
        <v>45420</v>
      </c>
      <c r="P70" s="880"/>
      <c r="Q70" s="878" t="s">
        <v>199</v>
      </c>
      <c r="R70" s="877"/>
    </row>
    <row r="71" spans="1:18">
      <c r="A71" s="867"/>
      <c r="B71" s="868"/>
      <c r="C71" s="869" t="s">
        <v>196</v>
      </c>
      <c r="D71" s="870" t="s">
        <v>257</v>
      </c>
      <c r="E71" s="866"/>
      <c r="F71" s="866"/>
      <c r="G71" s="866"/>
      <c r="H71" s="866"/>
      <c r="I71" s="866"/>
      <c r="J71" s="866"/>
      <c r="K71" s="866"/>
      <c r="L71" s="866"/>
      <c r="M71" s="878" t="s">
        <v>198</v>
      </c>
      <c r="N71" s="877"/>
      <c r="O71" s="879">
        <v>45420</v>
      </c>
      <c r="P71" s="880"/>
      <c r="Q71" s="878" t="s">
        <v>199</v>
      </c>
      <c r="R71" s="877"/>
    </row>
    <row r="72" spans="1:18">
      <c r="A72" s="867"/>
      <c r="B72" s="868"/>
      <c r="C72" s="869" t="s">
        <v>196</v>
      </c>
      <c r="D72" s="870" t="s">
        <v>258</v>
      </c>
      <c r="E72" s="866"/>
      <c r="F72" s="866"/>
      <c r="G72" s="866"/>
      <c r="H72" s="866"/>
      <c r="I72" s="866"/>
      <c r="J72" s="866"/>
      <c r="K72" s="866"/>
      <c r="L72" s="866"/>
      <c r="M72" s="878" t="s">
        <v>198</v>
      </c>
      <c r="N72" s="877"/>
      <c r="O72" s="879">
        <v>45420</v>
      </c>
      <c r="P72" s="880"/>
      <c r="Q72" s="878" t="s">
        <v>199</v>
      </c>
      <c r="R72" s="877"/>
    </row>
    <row r="73" spans="1:18">
      <c r="A73" s="867"/>
      <c r="B73" s="868"/>
      <c r="C73" s="869" t="s">
        <v>196</v>
      </c>
      <c r="D73" s="870" t="s">
        <v>259</v>
      </c>
      <c r="E73" s="866"/>
      <c r="F73" s="866"/>
      <c r="G73" s="866"/>
      <c r="H73" s="866"/>
      <c r="I73" s="866"/>
      <c r="J73" s="866"/>
      <c r="K73" s="866"/>
      <c r="L73" s="866"/>
      <c r="M73" s="878" t="s">
        <v>198</v>
      </c>
      <c r="N73" s="877"/>
      <c r="O73" s="879">
        <v>45420</v>
      </c>
      <c r="P73" s="880"/>
      <c r="Q73" s="878" t="s">
        <v>199</v>
      </c>
      <c r="R73" s="877"/>
    </row>
    <row r="74" spans="1:18">
      <c r="A74" s="867"/>
      <c r="B74" s="868"/>
      <c r="C74" s="869" t="s">
        <v>196</v>
      </c>
      <c r="D74" s="870" t="s">
        <v>260</v>
      </c>
      <c r="E74" s="866"/>
      <c r="F74" s="866"/>
      <c r="G74" s="866"/>
      <c r="H74" s="866"/>
      <c r="I74" s="866"/>
      <c r="J74" s="866"/>
      <c r="K74" s="866"/>
      <c r="L74" s="866"/>
      <c r="M74" s="878" t="s">
        <v>198</v>
      </c>
      <c r="N74" s="877"/>
      <c r="O74" s="879">
        <v>45420</v>
      </c>
      <c r="P74" s="880"/>
      <c r="Q74" s="878" t="s">
        <v>199</v>
      </c>
      <c r="R74" s="877"/>
    </row>
    <row r="75" spans="1:18">
      <c r="A75" s="867"/>
      <c r="B75" s="868"/>
      <c r="C75" s="869" t="s">
        <v>196</v>
      </c>
      <c r="D75" s="870" t="s">
        <v>261</v>
      </c>
      <c r="E75" s="866"/>
      <c r="F75" s="866"/>
      <c r="G75" s="866"/>
      <c r="H75" s="866"/>
      <c r="I75" s="866"/>
      <c r="J75" s="866"/>
      <c r="K75" s="866"/>
      <c r="L75" s="866"/>
      <c r="M75" s="878" t="s">
        <v>198</v>
      </c>
      <c r="N75" s="877"/>
      <c r="O75" s="879">
        <v>45420</v>
      </c>
      <c r="P75" s="880"/>
      <c r="Q75" s="878" t="s">
        <v>199</v>
      </c>
      <c r="R75" s="877"/>
    </row>
    <row r="76" spans="1:18">
      <c r="A76" s="867"/>
      <c r="B76" s="868"/>
      <c r="C76" s="869" t="s">
        <v>196</v>
      </c>
      <c r="D76" s="870" t="s">
        <v>262</v>
      </c>
      <c r="E76" s="866"/>
      <c r="F76" s="866"/>
      <c r="G76" s="866"/>
      <c r="H76" s="866"/>
      <c r="I76" s="866"/>
      <c r="J76" s="866"/>
      <c r="K76" s="866"/>
      <c r="L76" s="866"/>
      <c r="M76" s="878" t="s">
        <v>198</v>
      </c>
      <c r="N76" s="877"/>
      <c r="O76" s="879">
        <v>45420</v>
      </c>
      <c r="P76" s="880"/>
      <c r="Q76" s="878" t="s">
        <v>199</v>
      </c>
      <c r="R76" s="877"/>
    </row>
    <row r="77" spans="1:18">
      <c r="A77" s="867"/>
      <c r="B77" s="868"/>
      <c r="C77" s="869" t="s">
        <v>196</v>
      </c>
      <c r="D77" s="870" t="s">
        <v>263</v>
      </c>
      <c r="E77" s="866"/>
      <c r="F77" s="866"/>
      <c r="G77" s="866"/>
      <c r="H77" s="866"/>
      <c r="I77" s="866"/>
      <c r="J77" s="866"/>
      <c r="K77" s="866"/>
      <c r="L77" s="866"/>
      <c r="M77" s="878" t="s">
        <v>198</v>
      </c>
      <c r="N77" s="877"/>
      <c r="O77" s="879">
        <v>45420</v>
      </c>
      <c r="P77" s="880"/>
      <c r="Q77" s="878" t="s">
        <v>199</v>
      </c>
      <c r="R77" s="877"/>
    </row>
    <row r="78" spans="1:18">
      <c r="A78" s="867"/>
      <c r="B78" s="868"/>
      <c r="C78" s="869" t="s">
        <v>196</v>
      </c>
      <c r="D78" s="870" t="s">
        <v>264</v>
      </c>
      <c r="E78" s="866"/>
      <c r="F78" s="866"/>
      <c r="G78" s="866"/>
      <c r="H78" s="866"/>
      <c r="I78" s="866"/>
      <c r="J78" s="866"/>
      <c r="K78" s="866"/>
      <c r="L78" s="866"/>
      <c r="M78" s="878" t="s">
        <v>198</v>
      </c>
      <c r="N78" s="877"/>
      <c r="O78" s="879">
        <v>45420</v>
      </c>
      <c r="P78" s="880"/>
      <c r="Q78" s="878" t="s">
        <v>199</v>
      </c>
      <c r="R78" s="877"/>
    </row>
    <row r="79" spans="1:18">
      <c r="A79" s="867"/>
      <c r="B79" s="868"/>
      <c r="C79" s="869" t="s">
        <v>196</v>
      </c>
      <c r="D79" s="870" t="s">
        <v>265</v>
      </c>
      <c r="E79" s="866"/>
      <c r="F79" s="866"/>
      <c r="G79" s="866"/>
      <c r="H79" s="866"/>
      <c r="I79" s="866"/>
      <c r="J79" s="866"/>
      <c r="K79" s="866"/>
      <c r="L79" s="866"/>
      <c r="M79" s="878" t="s">
        <v>198</v>
      </c>
      <c r="N79" s="877"/>
      <c r="O79" s="879"/>
      <c r="P79" s="880"/>
      <c r="Q79" s="878" t="s">
        <v>199</v>
      </c>
      <c r="R79" s="877"/>
    </row>
    <row r="80" spans="1:18">
      <c r="A80" s="867"/>
      <c r="B80" s="868"/>
      <c r="C80" s="869" t="s">
        <v>196</v>
      </c>
      <c r="D80" s="870" t="s">
        <v>266</v>
      </c>
      <c r="E80" s="866"/>
      <c r="F80" s="866"/>
      <c r="G80" s="866"/>
      <c r="H80" s="866"/>
      <c r="I80" s="866"/>
      <c r="J80" s="866"/>
      <c r="K80" s="866"/>
      <c r="L80" s="866"/>
      <c r="M80" s="878" t="s">
        <v>198</v>
      </c>
      <c r="N80" s="877"/>
      <c r="O80" s="879"/>
      <c r="P80" s="880"/>
      <c r="Q80" s="878" t="s">
        <v>199</v>
      </c>
      <c r="R80" s="877"/>
    </row>
    <row r="81" spans="1:18">
      <c r="A81" s="867"/>
      <c r="B81" s="868"/>
      <c r="C81" s="869" t="s">
        <v>196</v>
      </c>
      <c r="D81" s="870" t="s">
        <v>267</v>
      </c>
      <c r="E81" s="866"/>
      <c r="F81" s="866"/>
      <c r="G81" s="866"/>
      <c r="H81" s="866"/>
      <c r="I81" s="866"/>
      <c r="J81" s="866"/>
      <c r="K81" s="866"/>
      <c r="L81" s="866"/>
      <c r="M81" s="878" t="s">
        <v>198</v>
      </c>
      <c r="N81" s="877"/>
      <c r="O81" s="879"/>
      <c r="P81" s="880"/>
      <c r="Q81" s="878" t="s">
        <v>199</v>
      </c>
      <c r="R81" s="877"/>
    </row>
    <row r="82" spans="1:18">
      <c r="A82" s="867"/>
      <c r="B82" s="868"/>
      <c r="C82" s="869" t="s">
        <v>196</v>
      </c>
      <c r="D82" s="870" t="s">
        <v>268</v>
      </c>
      <c r="E82" s="866"/>
      <c r="F82" s="866"/>
      <c r="G82" s="866"/>
      <c r="H82" s="866"/>
      <c r="I82" s="866"/>
      <c r="J82" s="866"/>
      <c r="K82" s="866"/>
      <c r="L82" s="866"/>
      <c r="M82" s="878" t="s">
        <v>198</v>
      </c>
      <c r="N82" s="877"/>
      <c r="O82" s="879"/>
      <c r="P82" s="880"/>
      <c r="Q82" s="878" t="s">
        <v>199</v>
      </c>
      <c r="R82" s="877"/>
    </row>
    <row r="83" spans="1:18">
      <c r="A83" s="867"/>
      <c r="B83" s="868"/>
      <c r="C83" s="869" t="s">
        <v>196</v>
      </c>
      <c r="D83" s="866" t="s">
        <v>269</v>
      </c>
      <c r="E83" s="866"/>
      <c r="F83" s="866"/>
      <c r="G83" s="866"/>
      <c r="H83" s="866"/>
      <c r="I83" s="866"/>
      <c r="J83" s="866"/>
      <c r="K83" s="866"/>
      <c r="L83" s="866"/>
      <c r="M83" s="878" t="s">
        <v>198</v>
      </c>
      <c r="N83" s="877"/>
      <c r="O83" s="879"/>
      <c r="P83" s="880"/>
      <c r="Q83" s="878" t="s">
        <v>199</v>
      </c>
      <c r="R83" s="877"/>
    </row>
    <row r="84" spans="1:18">
      <c r="A84" s="867"/>
      <c r="B84" s="868"/>
      <c r="C84" s="869" t="s">
        <v>196</v>
      </c>
      <c r="D84" s="870" t="s">
        <v>270</v>
      </c>
      <c r="E84" s="866"/>
      <c r="F84" s="866"/>
      <c r="G84" s="866"/>
      <c r="H84" s="866"/>
      <c r="I84" s="866"/>
      <c r="J84" s="866"/>
      <c r="K84" s="866"/>
      <c r="L84" s="866"/>
      <c r="M84" s="878" t="s">
        <v>198</v>
      </c>
      <c r="N84" s="877"/>
      <c r="O84" s="879"/>
      <c r="P84" s="880"/>
      <c r="Q84" s="878" t="s">
        <v>199</v>
      </c>
      <c r="R84" s="877"/>
    </row>
    <row r="85" spans="1:18">
      <c r="A85" s="867"/>
      <c r="B85" s="868"/>
      <c r="C85" s="869" t="s">
        <v>196</v>
      </c>
      <c r="D85" s="870" t="s">
        <v>271</v>
      </c>
      <c r="E85" s="866"/>
      <c r="F85" s="866"/>
      <c r="G85" s="866"/>
      <c r="H85" s="866"/>
      <c r="I85" s="866"/>
      <c r="J85" s="866"/>
      <c r="K85" s="866"/>
      <c r="L85" s="866"/>
      <c r="M85" s="869"/>
      <c r="N85" s="877"/>
      <c r="O85" s="879"/>
      <c r="P85" s="880"/>
      <c r="Q85" s="869"/>
      <c r="R85" s="877"/>
    </row>
    <row r="86" spans="1:18">
      <c r="A86" s="867"/>
      <c r="B86" s="868"/>
      <c r="C86" s="869" t="s">
        <v>196</v>
      </c>
      <c r="D86" s="870" t="s">
        <v>272</v>
      </c>
      <c r="E86" s="866"/>
      <c r="F86" s="866"/>
      <c r="G86" s="866"/>
      <c r="H86" s="866"/>
      <c r="I86" s="866"/>
      <c r="J86" s="866"/>
      <c r="K86" s="866"/>
      <c r="L86" s="866"/>
      <c r="M86" s="869"/>
      <c r="N86" s="877"/>
      <c r="O86" s="879"/>
      <c r="P86" s="880"/>
      <c r="Q86" s="869"/>
      <c r="R86" s="877"/>
    </row>
    <row r="87" spans="1:18">
      <c r="A87" s="867"/>
      <c r="B87" s="868"/>
      <c r="C87" s="869" t="s">
        <v>196</v>
      </c>
      <c r="D87" s="866" t="s">
        <v>273</v>
      </c>
      <c r="E87" s="866"/>
      <c r="F87" s="866"/>
      <c r="G87" s="866"/>
      <c r="H87" s="866"/>
      <c r="I87" s="866"/>
      <c r="J87" s="866"/>
      <c r="K87" s="866"/>
      <c r="L87" s="866"/>
      <c r="M87" s="869"/>
      <c r="N87" s="877"/>
      <c r="O87" s="879"/>
      <c r="P87" s="880"/>
      <c r="Q87" s="869"/>
      <c r="R87" s="877"/>
    </row>
    <row r="88" spans="1:18">
      <c r="A88" s="867"/>
      <c r="B88" s="868"/>
      <c r="C88" s="869" t="s">
        <v>196</v>
      </c>
      <c r="D88" s="870" t="s">
        <v>274</v>
      </c>
      <c r="E88" s="866"/>
      <c r="F88" s="866"/>
      <c r="G88" s="866"/>
      <c r="H88" s="866"/>
      <c r="I88" s="866"/>
      <c r="J88" s="866"/>
      <c r="K88" s="866"/>
      <c r="L88" s="866"/>
      <c r="M88" s="869"/>
      <c r="N88" s="877"/>
      <c r="O88" s="879"/>
      <c r="P88" s="880"/>
      <c r="Q88" s="869"/>
      <c r="R88" s="877"/>
    </row>
    <row r="89" spans="1:18">
      <c r="A89" s="867"/>
      <c r="B89" s="868"/>
      <c r="C89" s="869" t="s">
        <v>196</v>
      </c>
      <c r="D89" s="870" t="s">
        <v>275</v>
      </c>
      <c r="E89" s="866"/>
      <c r="F89" s="866"/>
      <c r="G89" s="866"/>
      <c r="H89" s="866"/>
      <c r="I89" s="866"/>
      <c r="J89" s="866"/>
      <c r="K89" s="866"/>
      <c r="L89" s="866"/>
      <c r="M89" s="869"/>
      <c r="N89" s="877"/>
      <c r="O89" s="879"/>
      <c r="P89" s="880"/>
      <c r="Q89" s="869"/>
      <c r="R89" s="877"/>
    </row>
    <row r="90" spans="1:18">
      <c r="A90" s="867"/>
      <c r="B90" s="868"/>
      <c r="C90" s="869" t="s">
        <v>196</v>
      </c>
      <c r="D90" s="870" t="s">
        <v>276</v>
      </c>
      <c r="E90" s="866"/>
      <c r="F90" s="866"/>
      <c r="G90" s="866"/>
      <c r="H90" s="866"/>
      <c r="I90" s="866"/>
      <c r="J90" s="866"/>
      <c r="K90" s="866"/>
      <c r="L90" s="866"/>
      <c r="M90" s="869"/>
      <c r="N90" s="877"/>
      <c r="O90" s="879"/>
      <c r="P90" s="880"/>
      <c r="Q90" s="869"/>
      <c r="R90" s="877"/>
    </row>
    <row r="91" spans="1:18">
      <c r="A91" s="867"/>
      <c r="B91" s="868"/>
      <c r="C91" s="869" t="s">
        <v>196</v>
      </c>
      <c r="D91" s="866" t="s">
        <v>277</v>
      </c>
      <c r="E91" s="866"/>
      <c r="F91" s="866"/>
      <c r="G91" s="866"/>
      <c r="H91" s="866"/>
      <c r="I91" s="866"/>
      <c r="J91" s="866"/>
      <c r="K91" s="866"/>
      <c r="L91" s="866"/>
      <c r="M91" s="869"/>
      <c r="N91" s="877"/>
      <c r="O91" s="879"/>
      <c r="P91" s="880"/>
      <c r="Q91" s="869"/>
      <c r="R91" s="877"/>
    </row>
    <row r="92" spans="1:18">
      <c r="A92" s="867"/>
      <c r="B92" s="868"/>
      <c r="C92" s="869" t="s">
        <v>196</v>
      </c>
      <c r="D92" s="870" t="s">
        <v>278</v>
      </c>
      <c r="E92" s="866"/>
      <c r="F92" s="866"/>
      <c r="G92" s="866"/>
      <c r="H92" s="866"/>
      <c r="I92" s="866"/>
      <c r="J92" s="866"/>
      <c r="K92" s="866"/>
      <c r="L92" s="866"/>
      <c r="M92" s="869"/>
      <c r="N92" s="877"/>
      <c r="O92" s="879"/>
      <c r="P92" s="880"/>
      <c r="Q92" s="869"/>
      <c r="R92" s="877"/>
    </row>
    <row r="93" spans="1:18">
      <c r="A93" s="867"/>
      <c r="B93" s="868"/>
      <c r="C93" s="869" t="s">
        <v>196</v>
      </c>
      <c r="D93" s="870" t="s">
        <v>279</v>
      </c>
      <c r="E93" s="866"/>
      <c r="F93" s="866"/>
      <c r="G93" s="866"/>
      <c r="H93" s="866"/>
      <c r="I93" s="866"/>
      <c r="J93" s="866"/>
      <c r="K93" s="866"/>
      <c r="L93" s="866"/>
      <c r="M93" s="869"/>
      <c r="N93" s="877"/>
      <c r="O93" s="879"/>
      <c r="P93" s="880"/>
      <c r="Q93" s="869"/>
      <c r="R93" s="877"/>
    </row>
    <row r="94" spans="1:18">
      <c r="A94" s="867"/>
      <c r="B94" s="868"/>
      <c r="C94" s="869" t="s">
        <v>196</v>
      </c>
      <c r="D94" s="870" t="s">
        <v>280</v>
      </c>
      <c r="E94" s="866"/>
      <c r="F94" s="866"/>
      <c r="G94" s="866"/>
      <c r="H94" s="866"/>
      <c r="I94" s="866"/>
      <c r="J94" s="866"/>
      <c r="K94" s="866"/>
      <c r="L94" s="866"/>
      <c r="M94" s="869"/>
      <c r="N94" s="877"/>
      <c r="O94" s="879"/>
      <c r="P94" s="880"/>
      <c r="Q94" s="869"/>
      <c r="R94" s="877"/>
    </row>
    <row r="95" spans="1:18">
      <c r="A95" s="867"/>
      <c r="B95" s="868"/>
      <c r="C95" s="869" t="s">
        <v>196</v>
      </c>
      <c r="D95" s="870" t="s">
        <v>281</v>
      </c>
      <c r="E95" s="866"/>
      <c r="F95" s="866"/>
      <c r="G95" s="866"/>
      <c r="H95" s="866"/>
      <c r="I95" s="866"/>
      <c r="J95" s="866"/>
      <c r="K95" s="866"/>
      <c r="L95" s="866"/>
      <c r="M95" s="869"/>
      <c r="N95" s="877"/>
      <c r="O95" s="879"/>
      <c r="P95" s="880"/>
      <c r="Q95" s="869"/>
      <c r="R95" s="877"/>
    </row>
    <row r="96" spans="1:18">
      <c r="A96" s="867"/>
      <c r="B96" s="868"/>
      <c r="C96" s="869" t="s">
        <v>196</v>
      </c>
      <c r="D96" s="870" t="s">
        <v>282</v>
      </c>
      <c r="E96" s="866"/>
      <c r="F96" s="866"/>
      <c r="G96" s="866"/>
      <c r="H96" s="866"/>
      <c r="I96" s="866"/>
      <c r="J96" s="866"/>
      <c r="K96" s="866"/>
      <c r="L96" s="866"/>
      <c r="M96" s="869"/>
      <c r="N96" s="877"/>
      <c r="O96" s="879"/>
      <c r="P96" s="880"/>
      <c r="Q96" s="869"/>
      <c r="R96" s="877"/>
    </row>
    <row r="97" spans="1:18">
      <c r="A97" s="867"/>
      <c r="B97" s="868"/>
      <c r="C97" s="869" t="s">
        <v>196</v>
      </c>
      <c r="D97" s="870" t="s">
        <v>283</v>
      </c>
      <c r="E97" s="866"/>
      <c r="F97" s="866"/>
      <c r="G97" s="866"/>
      <c r="H97" s="866"/>
      <c r="I97" s="866"/>
      <c r="J97" s="866"/>
      <c r="K97" s="866"/>
      <c r="L97" s="866"/>
      <c r="M97" s="869"/>
      <c r="N97" s="877"/>
      <c r="O97" s="879"/>
      <c r="P97" s="880"/>
      <c r="Q97" s="869"/>
      <c r="R97" s="877"/>
    </row>
    <row r="98" spans="1:18">
      <c r="A98" s="867"/>
      <c r="B98" s="868"/>
      <c r="C98" s="869" t="s">
        <v>196</v>
      </c>
      <c r="D98" s="870" t="s">
        <v>284</v>
      </c>
      <c r="E98" s="866"/>
      <c r="F98" s="866"/>
      <c r="G98" s="866"/>
      <c r="H98" s="866"/>
      <c r="I98" s="866"/>
      <c r="J98" s="866"/>
      <c r="K98" s="866"/>
      <c r="L98" s="866"/>
      <c r="M98" s="869"/>
      <c r="N98" s="877"/>
      <c r="O98" s="879"/>
      <c r="P98" s="880"/>
      <c r="Q98" s="869"/>
      <c r="R98" s="877"/>
    </row>
    <row r="99" spans="1:18">
      <c r="A99" s="867"/>
      <c r="B99" s="868"/>
      <c r="C99" s="869" t="s">
        <v>196</v>
      </c>
      <c r="D99" s="870" t="s">
        <v>285</v>
      </c>
      <c r="E99" s="866"/>
      <c r="F99" s="866"/>
      <c r="G99" s="866"/>
      <c r="H99" s="866"/>
      <c r="I99" s="866"/>
      <c r="J99" s="866"/>
      <c r="K99" s="866"/>
      <c r="L99" s="866"/>
      <c r="M99" s="869"/>
      <c r="N99" s="877"/>
      <c r="O99" s="879"/>
      <c r="P99" s="880"/>
      <c r="Q99" s="869"/>
      <c r="R99" s="877"/>
    </row>
    <row r="100" spans="1:18">
      <c r="A100" s="867"/>
      <c r="B100" s="868"/>
      <c r="C100" s="869" t="s">
        <v>196</v>
      </c>
      <c r="D100" s="870" t="s">
        <v>286</v>
      </c>
      <c r="E100" s="866"/>
      <c r="F100" s="866"/>
      <c r="G100" s="866"/>
      <c r="H100" s="866"/>
      <c r="I100" s="866"/>
      <c r="J100" s="866"/>
      <c r="K100" s="866"/>
      <c r="L100" s="866"/>
      <c r="M100" s="869"/>
      <c r="N100" s="877"/>
      <c r="O100" s="879"/>
      <c r="P100" s="880"/>
      <c r="Q100" s="869"/>
      <c r="R100" s="877"/>
    </row>
    <row r="101" spans="1:18">
      <c r="A101" s="867"/>
      <c r="B101" s="868"/>
      <c r="C101" s="869" t="s">
        <v>196</v>
      </c>
      <c r="D101" s="866" t="s">
        <v>287</v>
      </c>
      <c r="E101" s="866"/>
      <c r="F101" s="866"/>
      <c r="G101" s="866"/>
      <c r="H101" s="866"/>
      <c r="I101" s="866"/>
      <c r="J101" s="866"/>
      <c r="K101" s="866"/>
      <c r="L101" s="866"/>
      <c r="M101" s="869"/>
      <c r="N101" s="877"/>
      <c r="O101" s="879"/>
      <c r="P101" s="880"/>
      <c r="Q101" s="869"/>
      <c r="R101" s="877"/>
    </row>
    <row r="102" spans="1:18">
      <c r="A102" s="867"/>
      <c r="B102" s="866"/>
      <c r="C102" s="869" t="s">
        <v>196</v>
      </c>
      <c r="D102" s="870" t="s">
        <v>288</v>
      </c>
      <c r="E102" s="866"/>
      <c r="F102" s="866"/>
      <c r="G102" s="866"/>
      <c r="H102" s="866"/>
      <c r="I102" s="866"/>
      <c r="J102" s="866"/>
      <c r="K102" s="866"/>
      <c r="L102" s="866"/>
      <c r="M102" s="869"/>
      <c r="N102" s="877"/>
      <c r="O102" s="879"/>
      <c r="P102" s="880"/>
      <c r="Q102" s="869"/>
      <c r="R102" s="877"/>
    </row>
    <row r="103" spans="1:18">
      <c r="A103" s="867"/>
      <c r="B103" s="866"/>
      <c r="C103" s="869" t="s">
        <v>196</v>
      </c>
      <c r="D103" s="870" t="s">
        <v>289</v>
      </c>
      <c r="E103" s="866"/>
      <c r="F103" s="866"/>
      <c r="G103" s="866"/>
      <c r="H103" s="866"/>
      <c r="I103" s="866"/>
      <c r="J103" s="866"/>
      <c r="K103" s="866"/>
      <c r="L103" s="866"/>
      <c r="M103" s="869"/>
      <c r="N103" s="877"/>
      <c r="O103" s="879"/>
      <c r="P103" s="880"/>
      <c r="Q103" s="869"/>
      <c r="R103" s="877"/>
    </row>
    <row r="104" spans="1:18">
      <c r="A104" s="867"/>
      <c r="B104" s="866"/>
      <c r="C104" s="869" t="s">
        <v>196</v>
      </c>
      <c r="D104" s="870" t="s">
        <v>290</v>
      </c>
      <c r="E104" s="866"/>
      <c r="F104" s="866"/>
      <c r="G104" s="866"/>
      <c r="H104" s="866"/>
      <c r="I104" s="866"/>
      <c r="J104" s="866"/>
      <c r="K104" s="866"/>
      <c r="L104" s="866"/>
      <c r="M104" s="869"/>
      <c r="N104" s="877"/>
      <c r="O104" s="879"/>
      <c r="P104" s="880"/>
      <c r="Q104" s="869"/>
      <c r="R104" s="877"/>
    </row>
    <row r="105" spans="1:18">
      <c r="A105" s="867"/>
      <c r="B105" s="866"/>
      <c r="C105" s="869" t="s">
        <v>196</v>
      </c>
      <c r="D105" s="866" t="s">
        <v>291</v>
      </c>
      <c r="E105" s="866"/>
      <c r="F105" s="866"/>
      <c r="G105" s="866"/>
      <c r="H105" s="866"/>
      <c r="I105" s="866"/>
      <c r="J105" s="866"/>
      <c r="K105" s="866"/>
      <c r="L105" s="866"/>
      <c r="M105" s="869"/>
      <c r="N105" s="877"/>
      <c r="O105" s="879"/>
      <c r="P105" s="880"/>
      <c r="Q105" s="869"/>
      <c r="R105" s="877"/>
    </row>
    <row r="106" spans="1:18">
      <c r="A106" s="867"/>
      <c r="B106" s="866"/>
      <c r="C106" s="869" t="s">
        <v>196</v>
      </c>
      <c r="D106" s="870" t="s">
        <v>292</v>
      </c>
      <c r="E106" s="866"/>
      <c r="F106" s="866"/>
      <c r="G106" s="866"/>
      <c r="H106" s="866"/>
      <c r="I106" s="866"/>
      <c r="J106" s="866"/>
      <c r="K106" s="866"/>
      <c r="L106" s="866"/>
      <c r="M106" s="869"/>
      <c r="N106" s="877"/>
      <c r="O106" s="879"/>
      <c r="P106" s="880"/>
      <c r="Q106" s="869"/>
      <c r="R106" s="877"/>
    </row>
    <row r="107" spans="1:1">
      <c r="A107" s="884"/>
    </row>
    <row r="108" spans="1:1">
      <c r="A108" s="884"/>
    </row>
    <row r="109" spans="1:1">
      <c r="A109" s="884"/>
    </row>
    <row r="110" spans="1:1">
      <c r="A110" s="884"/>
    </row>
    <row r="111" spans="1:1">
      <c r="A111" s="884"/>
    </row>
    <row r="112" spans="1:1">
      <c r="A112" s="884"/>
    </row>
    <row r="113" spans="1:1">
      <c r="A113" s="884"/>
    </row>
    <row r="114" spans="1:1">
      <c r="A114" s="884"/>
    </row>
    <row r="115" spans="1:1">
      <c r="A115" s="884"/>
    </row>
    <row r="116" spans="1:1">
      <c r="A116" s="884"/>
    </row>
    <row r="117" spans="1:1">
      <c r="A117" s="884"/>
    </row>
    <row r="118" spans="1:1">
      <c r="A118" s="884"/>
    </row>
    <row r="119" spans="1:1">
      <c r="A119" s="884"/>
    </row>
    <row r="120" spans="1:1">
      <c r="A120" s="884"/>
    </row>
    <row r="121" spans="1:1">
      <c r="A121" s="884"/>
    </row>
    <row r="122" spans="1:1">
      <c r="A122" s="884"/>
    </row>
    <row r="123" spans="1:1">
      <c r="A123" s="884"/>
    </row>
    <row r="124" spans="1:1">
      <c r="A124" s="884"/>
    </row>
    <row r="273" spans="5:5">
      <c r="E273" s="885">
        <v>45412</v>
      </c>
    </row>
    <row r="274" spans="5:5">
      <c r="E274" s="885">
        <v>43890</v>
      </c>
    </row>
    <row r="275" spans="5:5">
      <c r="E275" s="885">
        <v>43921</v>
      </c>
    </row>
    <row r="276" spans="5:5">
      <c r="E276" s="885">
        <v>43951</v>
      </c>
    </row>
    <row r="277" spans="5:5">
      <c r="E277" s="885">
        <v>43982</v>
      </c>
    </row>
    <row r="278" spans="5:5">
      <c r="E278" s="885">
        <v>44012</v>
      </c>
    </row>
    <row r="279" spans="5:5">
      <c r="E279" s="885">
        <v>44043</v>
      </c>
    </row>
    <row r="280" spans="5:5">
      <c r="E280" s="885">
        <v>44074</v>
      </c>
    </row>
    <row r="281" spans="5:5">
      <c r="E281" s="885">
        <v>44104</v>
      </c>
    </row>
    <row r="282" spans="5:5">
      <c r="E282" s="885">
        <v>44135</v>
      </c>
    </row>
    <row r="283" spans="5:5">
      <c r="E283" s="885">
        <v>44165</v>
      </c>
    </row>
    <row r="284" spans="5:5">
      <c r="E284" s="885">
        <v>44196</v>
      </c>
    </row>
    <row r="285" spans="5:5">
      <c r="E285" s="885">
        <v>42766</v>
      </c>
    </row>
    <row r="286" spans="5:5">
      <c r="E286" s="885">
        <v>42794</v>
      </c>
    </row>
    <row r="287" spans="5:5">
      <c r="E287" s="885">
        <v>42825</v>
      </c>
    </row>
    <row r="288" spans="5:5">
      <c r="E288" s="885">
        <v>42855</v>
      </c>
    </row>
    <row r="289" spans="5:5">
      <c r="E289" s="885">
        <v>42886</v>
      </c>
    </row>
    <row r="290" spans="5:5">
      <c r="E290" s="885">
        <v>42916</v>
      </c>
    </row>
    <row r="291" spans="5:5">
      <c r="E291" s="885">
        <v>42947</v>
      </c>
    </row>
    <row r="292" spans="5:5">
      <c r="E292" s="885">
        <v>42978</v>
      </c>
    </row>
    <row r="293" spans="5:5">
      <c r="E293" s="885">
        <v>43008</v>
      </c>
    </row>
    <row r="294" spans="5:5">
      <c r="E294" s="885">
        <v>43039</v>
      </c>
    </row>
    <row r="295" spans="5:5">
      <c r="E295" s="885">
        <v>43069</v>
      </c>
    </row>
    <row r="296" spans="5:5">
      <c r="E296" s="885">
        <v>43100</v>
      </c>
    </row>
    <row r="297" spans="5:5">
      <c r="E297" s="885">
        <v>43131</v>
      </c>
    </row>
    <row r="298" spans="5:5">
      <c r="E298" s="885">
        <v>43159</v>
      </c>
    </row>
    <row r="299" spans="5:5">
      <c r="E299" s="885">
        <v>43190</v>
      </c>
    </row>
    <row r="300" spans="5:5">
      <c r="E300" s="885">
        <v>43220</v>
      </c>
    </row>
    <row r="301" spans="5:5">
      <c r="E301" s="885">
        <v>43251</v>
      </c>
    </row>
    <row r="302" spans="5:5">
      <c r="E302" s="885">
        <v>43281</v>
      </c>
    </row>
    <row r="303" spans="5:5">
      <c r="E303" s="885">
        <v>43312</v>
      </c>
    </row>
    <row r="304" spans="5:5">
      <c r="E304" s="885">
        <v>43343</v>
      </c>
    </row>
    <row r="305" spans="5:5">
      <c r="E305" s="885">
        <v>43373</v>
      </c>
    </row>
    <row r="306" spans="5:5">
      <c r="E306" s="885">
        <v>43404</v>
      </c>
    </row>
    <row r="307" spans="5:5">
      <c r="E307" s="885">
        <v>43434</v>
      </c>
    </row>
    <row r="308" spans="5:5">
      <c r="E308" s="885">
        <v>43465</v>
      </c>
    </row>
    <row r="309" spans="5:5">
      <c r="E309" s="885">
        <v>43496</v>
      </c>
    </row>
    <row r="310" spans="5:5">
      <c r="E310" s="885">
        <v>43524</v>
      </c>
    </row>
    <row r="311" spans="5:5">
      <c r="E311" s="885">
        <v>43555</v>
      </c>
    </row>
    <row r="312" spans="5:5">
      <c r="E312" s="885">
        <v>43585</v>
      </c>
    </row>
    <row r="313" spans="5:5">
      <c r="E313" s="885">
        <v>43616</v>
      </c>
    </row>
    <row r="314" spans="5:5">
      <c r="E314" s="885">
        <v>43646</v>
      </c>
    </row>
    <row r="315" spans="5:5">
      <c r="E315" s="885">
        <v>43677</v>
      </c>
    </row>
    <row r="316" spans="5:5">
      <c r="E316" s="885">
        <v>43708</v>
      </c>
    </row>
    <row r="317" spans="5:5">
      <c r="E317" s="885">
        <v>43738</v>
      </c>
    </row>
    <row r="318" spans="5:5">
      <c r="E318" s="885">
        <v>43769</v>
      </c>
    </row>
    <row r="319" spans="5:5">
      <c r="E319" s="885">
        <v>43799</v>
      </c>
    </row>
    <row r="320" spans="5:5">
      <c r="E320" s="885">
        <v>43830</v>
      </c>
    </row>
  </sheetData>
  <mergeCells count="294">
    <mergeCell ref="M6:R6"/>
    <mergeCell ref="M7:R7"/>
    <mergeCell ref="M8:R8"/>
    <mergeCell ref="M9:R9"/>
    <mergeCell ref="M11:N11"/>
    <mergeCell ref="O11:P11"/>
    <mergeCell ref="Q11:R11"/>
    <mergeCell ref="M12:N12"/>
    <mergeCell ref="O12:P12"/>
    <mergeCell ref="Q12:R12"/>
    <mergeCell ref="M13:N13"/>
    <mergeCell ref="O13:P13"/>
    <mergeCell ref="Q13:R13"/>
    <mergeCell ref="M14:N14"/>
    <mergeCell ref="O14:P14"/>
    <mergeCell ref="Q14:R14"/>
    <mergeCell ref="M15:N15"/>
    <mergeCell ref="O15:P15"/>
    <mergeCell ref="Q15:R15"/>
    <mergeCell ref="M16:N16"/>
    <mergeCell ref="O16:P16"/>
    <mergeCell ref="Q16:R16"/>
    <mergeCell ref="M17:N17"/>
    <mergeCell ref="O17:P17"/>
    <mergeCell ref="Q17:R17"/>
    <mergeCell ref="M18:N18"/>
    <mergeCell ref="O18:P18"/>
    <mergeCell ref="Q18:R18"/>
    <mergeCell ref="M19:N19"/>
    <mergeCell ref="O19:P19"/>
    <mergeCell ref="Q19:R19"/>
    <mergeCell ref="M20:N20"/>
    <mergeCell ref="O20:P20"/>
    <mergeCell ref="Q20:R20"/>
    <mergeCell ref="M21:N21"/>
    <mergeCell ref="O21:P21"/>
    <mergeCell ref="Q21:R21"/>
    <mergeCell ref="M22:N22"/>
    <mergeCell ref="O22:P22"/>
    <mergeCell ref="Q22:R22"/>
    <mergeCell ref="M23:N23"/>
    <mergeCell ref="O23:P23"/>
    <mergeCell ref="Q23:R23"/>
    <mergeCell ref="M24:N24"/>
    <mergeCell ref="O24:P24"/>
    <mergeCell ref="Q24:R24"/>
    <mergeCell ref="M25:N25"/>
    <mergeCell ref="O25:P25"/>
    <mergeCell ref="Q25:R25"/>
    <mergeCell ref="M26:N26"/>
    <mergeCell ref="O26:P26"/>
    <mergeCell ref="Q26:R26"/>
    <mergeCell ref="M27:N27"/>
    <mergeCell ref="O27:P27"/>
    <mergeCell ref="Q27:R27"/>
    <mergeCell ref="M28:N28"/>
    <mergeCell ref="O28:P28"/>
    <mergeCell ref="Q28:R28"/>
    <mergeCell ref="M29:N29"/>
    <mergeCell ref="O29:P29"/>
    <mergeCell ref="Q29:R29"/>
    <mergeCell ref="M30:N30"/>
    <mergeCell ref="O30:P30"/>
    <mergeCell ref="Q30:R30"/>
    <mergeCell ref="M31:N31"/>
    <mergeCell ref="O31:P31"/>
    <mergeCell ref="Q31:R31"/>
    <mergeCell ref="M32:N32"/>
    <mergeCell ref="O32:P32"/>
    <mergeCell ref="Q32:R32"/>
    <mergeCell ref="M33:N33"/>
    <mergeCell ref="O33:P33"/>
    <mergeCell ref="Q33:R33"/>
    <mergeCell ref="M34:N34"/>
    <mergeCell ref="O34:P34"/>
    <mergeCell ref="Q34:R34"/>
    <mergeCell ref="M35:N35"/>
    <mergeCell ref="O35:P35"/>
    <mergeCell ref="Q35:R35"/>
    <mergeCell ref="M36:N36"/>
    <mergeCell ref="O36:P36"/>
    <mergeCell ref="Q36:R36"/>
    <mergeCell ref="M37:N37"/>
    <mergeCell ref="O37:P37"/>
    <mergeCell ref="Q37:R37"/>
    <mergeCell ref="M38:N38"/>
    <mergeCell ref="O38:P38"/>
    <mergeCell ref="Q38:R38"/>
    <mergeCell ref="M39:N39"/>
    <mergeCell ref="O39:P39"/>
    <mergeCell ref="Q39:R39"/>
    <mergeCell ref="M40:N40"/>
    <mergeCell ref="O40:P40"/>
    <mergeCell ref="Q40:R40"/>
    <mergeCell ref="M41:N41"/>
    <mergeCell ref="O41:P41"/>
    <mergeCell ref="Q41:R41"/>
    <mergeCell ref="M42:N42"/>
    <mergeCell ref="O42:P42"/>
    <mergeCell ref="Q42:R42"/>
    <mergeCell ref="M43:N43"/>
    <mergeCell ref="O43:P43"/>
    <mergeCell ref="Q43:R43"/>
    <mergeCell ref="M44:N44"/>
    <mergeCell ref="O44:P44"/>
    <mergeCell ref="Q44:R44"/>
    <mergeCell ref="M45:N45"/>
    <mergeCell ref="O45:P45"/>
    <mergeCell ref="Q45:R45"/>
    <mergeCell ref="M46:N46"/>
    <mergeCell ref="O46:P46"/>
    <mergeCell ref="Q46:R46"/>
    <mergeCell ref="M47:N47"/>
    <mergeCell ref="O47:P47"/>
    <mergeCell ref="Q47:R47"/>
    <mergeCell ref="M48:N48"/>
    <mergeCell ref="O48:P48"/>
    <mergeCell ref="Q48:R48"/>
    <mergeCell ref="M49:N49"/>
    <mergeCell ref="O49:P49"/>
    <mergeCell ref="Q49:R49"/>
    <mergeCell ref="M50:N50"/>
    <mergeCell ref="O50:P50"/>
    <mergeCell ref="Q50:R50"/>
    <mergeCell ref="M51:N51"/>
    <mergeCell ref="O51:P51"/>
    <mergeCell ref="Q51:R51"/>
    <mergeCell ref="M52:N52"/>
    <mergeCell ref="O52:P52"/>
    <mergeCell ref="Q52:R52"/>
    <mergeCell ref="M53:N53"/>
    <mergeCell ref="O53:P53"/>
    <mergeCell ref="Q53:R53"/>
    <mergeCell ref="M54:N54"/>
    <mergeCell ref="O54:P54"/>
    <mergeCell ref="Q54:R54"/>
    <mergeCell ref="U54:V54"/>
    <mergeCell ref="W54:X54"/>
    <mergeCell ref="M55:N55"/>
    <mergeCell ref="O55:P55"/>
    <mergeCell ref="Q55:R55"/>
    <mergeCell ref="M56:N56"/>
    <mergeCell ref="O56:P56"/>
    <mergeCell ref="Q56:R56"/>
    <mergeCell ref="M57:N57"/>
    <mergeCell ref="O57:P57"/>
    <mergeCell ref="Q57:R57"/>
    <mergeCell ref="M58:N58"/>
    <mergeCell ref="O58:P58"/>
    <mergeCell ref="Q58:R58"/>
    <mergeCell ref="M59:N59"/>
    <mergeCell ref="O59:P59"/>
    <mergeCell ref="Q59:R59"/>
    <mergeCell ref="M60:N60"/>
    <mergeCell ref="O60:P60"/>
    <mergeCell ref="Q60:R60"/>
    <mergeCell ref="M61:N61"/>
    <mergeCell ref="O61:P61"/>
    <mergeCell ref="Q61:R61"/>
    <mergeCell ref="M62:N62"/>
    <mergeCell ref="O62:P62"/>
    <mergeCell ref="Q62:R62"/>
    <mergeCell ref="M63:N63"/>
    <mergeCell ref="O63:P63"/>
    <mergeCell ref="Q63:R63"/>
    <mergeCell ref="M64:N64"/>
    <mergeCell ref="O64:P64"/>
    <mergeCell ref="Q64:R64"/>
    <mergeCell ref="M65:N65"/>
    <mergeCell ref="O65:P65"/>
    <mergeCell ref="Q65:R65"/>
    <mergeCell ref="M66:N66"/>
    <mergeCell ref="O66:P66"/>
    <mergeCell ref="Q66:R66"/>
    <mergeCell ref="M67:N67"/>
    <mergeCell ref="O67:P67"/>
    <mergeCell ref="Q67:R67"/>
    <mergeCell ref="M68:N68"/>
    <mergeCell ref="O68:P68"/>
    <mergeCell ref="Q68:R68"/>
    <mergeCell ref="M69:N69"/>
    <mergeCell ref="O69:P69"/>
    <mergeCell ref="Q69:R69"/>
    <mergeCell ref="M70:N70"/>
    <mergeCell ref="O70:P70"/>
    <mergeCell ref="Q70:R70"/>
    <mergeCell ref="M71:N71"/>
    <mergeCell ref="O71:P71"/>
    <mergeCell ref="Q71:R71"/>
    <mergeCell ref="M72:N72"/>
    <mergeCell ref="O72:P72"/>
    <mergeCell ref="Q72:R72"/>
    <mergeCell ref="M73:N73"/>
    <mergeCell ref="O73:P73"/>
    <mergeCell ref="Q73:R73"/>
    <mergeCell ref="M74:N74"/>
    <mergeCell ref="O74:P74"/>
    <mergeCell ref="Q74:R74"/>
    <mergeCell ref="M75:N75"/>
    <mergeCell ref="O75:P75"/>
    <mergeCell ref="Q75:R75"/>
    <mergeCell ref="M76:N76"/>
    <mergeCell ref="O76:P76"/>
    <mergeCell ref="Q76:R76"/>
    <mergeCell ref="M77:N77"/>
    <mergeCell ref="O77:P77"/>
    <mergeCell ref="Q77:R77"/>
    <mergeCell ref="M78:N78"/>
    <mergeCell ref="O78:P78"/>
    <mergeCell ref="Q78:R78"/>
    <mergeCell ref="M79:N79"/>
    <mergeCell ref="O79:P79"/>
    <mergeCell ref="Q79:R79"/>
    <mergeCell ref="M80:N80"/>
    <mergeCell ref="O80:P80"/>
    <mergeCell ref="Q80:R80"/>
    <mergeCell ref="M81:N81"/>
    <mergeCell ref="O81:P81"/>
    <mergeCell ref="Q81:R81"/>
    <mergeCell ref="M82:N82"/>
    <mergeCell ref="O82:P82"/>
    <mergeCell ref="Q82:R82"/>
    <mergeCell ref="M83:N83"/>
    <mergeCell ref="O83:P83"/>
    <mergeCell ref="Q83:R83"/>
    <mergeCell ref="M84:N84"/>
    <mergeCell ref="O84:P84"/>
    <mergeCell ref="Q84:R84"/>
    <mergeCell ref="M85:N85"/>
    <mergeCell ref="O85:P85"/>
    <mergeCell ref="Q85:R85"/>
    <mergeCell ref="M86:N86"/>
    <mergeCell ref="O86:P86"/>
    <mergeCell ref="Q86:R86"/>
    <mergeCell ref="M87:N87"/>
    <mergeCell ref="O87:P87"/>
    <mergeCell ref="Q87:R87"/>
    <mergeCell ref="M88:N88"/>
    <mergeCell ref="O88:P88"/>
    <mergeCell ref="Q88:R88"/>
    <mergeCell ref="M89:N89"/>
    <mergeCell ref="O89:P89"/>
    <mergeCell ref="Q89:R89"/>
    <mergeCell ref="M90:N90"/>
    <mergeCell ref="O90:P90"/>
    <mergeCell ref="Q90:R90"/>
    <mergeCell ref="M91:N91"/>
    <mergeCell ref="O91:P91"/>
    <mergeCell ref="Q91:R91"/>
    <mergeCell ref="M92:N92"/>
    <mergeCell ref="O92:P92"/>
    <mergeCell ref="Q92:R92"/>
    <mergeCell ref="M93:N93"/>
    <mergeCell ref="O93:P93"/>
    <mergeCell ref="Q93:R93"/>
    <mergeCell ref="M94:N94"/>
    <mergeCell ref="O94:P94"/>
    <mergeCell ref="Q94:R94"/>
    <mergeCell ref="M95:N95"/>
    <mergeCell ref="O95:P95"/>
    <mergeCell ref="Q95:R95"/>
    <mergeCell ref="M96:N96"/>
    <mergeCell ref="O96:P96"/>
    <mergeCell ref="Q96:R96"/>
    <mergeCell ref="M97:N97"/>
    <mergeCell ref="O97:P97"/>
    <mergeCell ref="Q97:R97"/>
    <mergeCell ref="M98:N98"/>
    <mergeCell ref="O98:P98"/>
    <mergeCell ref="Q98:R98"/>
    <mergeCell ref="M99:N99"/>
    <mergeCell ref="O99:P99"/>
    <mergeCell ref="Q99:R99"/>
    <mergeCell ref="M100:N100"/>
    <mergeCell ref="O100:P100"/>
    <mergeCell ref="Q100:R100"/>
    <mergeCell ref="M101:N101"/>
    <mergeCell ref="O101:P101"/>
    <mergeCell ref="Q101:R101"/>
    <mergeCell ref="M102:N102"/>
    <mergeCell ref="O102:P102"/>
    <mergeCell ref="Q102:R102"/>
    <mergeCell ref="M103:N103"/>
    <mergeCell ref="O103:P103"/>
    <mergeCell ref="Q103:R103"/>
    <mergeCell ref="M104:N104"/>
    <mergeCell ref="O104:P104"/>
    <mergeCell ref="Q104:R104"/>
    <mergeCell ref="M105:N105"/>
    <mergeCell ref="O105:P105"/>
    <mergeCell ref="Q105:R105"/>
    <mergeCell ref="M106:N106"/>
    <mergeCell ref="O106:P106"/>
    <mergeCell ref="Q106:R106"/>
  </mergeCells>
  <dataValidations count="3">
    <dataValidation type="list" showInputMessage="1" showErrorMessage="1" sqref="K6">
      <formula1>"被评估单位,产权持有单位,委托人"</formula1>
    </dataValidation>
    <dataValidation type="list" showInputMessage="1" showErrorMessage="1" sqref="M7:R7">
      <formula1>$E$273:$E$320</formula1>
    </dataValidation>
    <dataValidation type="list" showInputMessage="1" showErrorMessage="1" sqref="B65382">
      <formula1>#REF!</formula1>
    </dataValidation>
  </dataValidation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N30"/>
  <sheetViews>
    <sheetView showGridLines="0" zoomScale="96" zoomScaleNormal="96" workbookViewId="0">
      <selection activeCell="O21" sqref="O21:P21"/>
    </sheetView>
  </sheetViews>
  <sheetFormatPr defaultColWidth="9" defaultRowHeight="15.75" customHeight="1"/>
  <cols>
    <col min="1" max="1" width="5.5" style="9" customWidth="1"/>
    <col min="2" max="2" width="36" style="9" customWidth="1"/>
    <col min="3" max="3" width="7.66666666666667" style="9" customWidth="1"/>
    <col min="4" max="4" width="10.6666666666667" style="9" customWidth="1"/>
    <col min="5" max="5" width="6.66666666666667" style="9" customWidth="1"/>
    <col min="6" max="6" width="9.16666666666667" style="9" customWidth="1"/>
    <col min="7" max="7" width="15" style="9" customWidth="1"/>
    <col min="8" max="8" width="8" style="9" customWidth="1"/>
    <col min="9" max="9" width="8.66666666666667" style="9" customWidth="1"/>
    <col min="10" max="10" width="9.66666666666667" style="9" customWidth="1"/>
    <col min="11" max="11" width="9" style="9" customWidth="1"/>
    <col min="12" max="12" width="13.1666666666667" style="9" customWidth="1"/>
    <col min="13" max="13" width="9" style="8" customWidth="1"/>
    <col min="14" max="15" width="9" style="9" customWidth="1"/>
    <col min="16" max="16384" width="9" style="9"/>
  </cols>
  <sheetData>
    <row r="1" customHeight="1" spans="1:1">
      <c r="A1" s="10" t="s">
        <v>0</v>
      </c>
    </row>
    <row r="2" s="7" customFormat="1" ht="30" customHeight="1" spans="1:14">
      <c r="A2" s="11" t="s">
        <v>29</v>
      </c>
      <c r="M2" s="8"/>
      <c r="N2" s="9"/>
    </row>
    <row r="3" customHeight="1" spans="1:13">
      <c r="A3" s="8" t="str">
        <f>"评估基准日："&amp;TEXT(基本信息输入表!M7,"yyyy年mm月dd日")</f>
        <v>评估基准日：2024年04月30日</v>
      </c>
      <c r="M3" s="209"/>
    </row>
    <row r="4" ht="14.25" customHeight="1" spans="1:12">
      <c r="A4" s="8"/>
      <c r="B4" s="8"/>
      <c r="C4" s="8"/>
      <c r="D4" s="8"/>
      <c r="E4" s="8"/>
      <c r="F4" s="8"/>
      <c r="G4" s="8"/>
      <c r="H4" s="8"/>
      <c r="I4" s="8"/>
      <c r="J4" s="8"/>
      <c r="K4" s="8"/>
      <c r="L4" s="13" t="s">
        <v>1248</v>
      </c>
    </row>
    <row r="5" customHeight="1" spans="1:12">
      <c r="A5" s="9" t="str">
        <f>基本信息输入表!K6&amp;"："&amp;基本信息输入表!M6</f>
        <v>产权持有单位：昆明中石油昆仑车用天然气有限公司</v>
      </c>
      <c r="L5" s="208" t="s">
        <v>885</v>
      </c>
    </row>
    <row r="6" s="8" customFormat="1" customHeight="1" spans="1:14">
      <c r="A6" s="32" t="s">
        <v>4</v>
      </c>
      <c r="B6" s="32" t="s">
        <v>1249</v>
      </c>
      <c r="C6" s="79" t="s">
        <v>1250</v>
      </c>
      <c r="D6" s="32" t="s">
        <v>6</v>
      </c>
      <c r="E6" s="174"/>
      <c r="F6" s="175"/>
      <c r="G6" s="205" t="s">
        <v>1232</v>
      </c>
      <c r="H6" s="32" t="s">
        <v>7</v>
      </c>
      <c r="I6" s="174"/>
      <c r="J6" s="175"/>
      <c r="K6" s="32" t="s">
        <v>683</v>
      </c>
      <c r="L6" s="32" t="s">
        <v>176</v>
      </c>
      <c r="N6" s="9"/>
    </row>
    <row r="7" s="8" customFormat="1" customHeight="1" spans="1:14">
      <c r="A7" s="170"/>
      <c r="B7" s="170"/>
      <c r="C7" s="206"/>
      <c r="D7" s="388" t="s">
        <v>1251</v>
      </c>
      <c r="E7" s="109" t="s">
        <v>1252</v>
      </c>
      <c r="F7" s="109" t="s">
        <v>1253</v>
      </c>
      <c r="G7" s="206"/>
      <c r="H7" s="388" t="s">
        <v>1254</v>
      </c>
      <c r="I7" s="109" t="s">
        <v>1255</v>
      </c>
      <c r="J7" s="109" t="s">
        <v>1253</v>
      </c>
      <c r="K7" s="170"/>
      <c r="L7" s="170"/>
      <c r="M7" s="209" t="s">
        <v>890</v>
      </c>
      <c r="N7" s="9"/>
    </row>
    <row r="8" ht="12.75" customHeight="1" spans="1:13">
      <c r="A8" s="19" t="str">
        <f>IF(B8="","",ROW()-7)</f>
        <v/>
      </c>
      <c r="B8" s="20"/>
      <c r="C8" s="20"/>
      <c r="D8" s="390"/>
      <c r="E8" s="115"/>
      <c r="F8" s="115"/>
      <c r="G8" s="115"/>
      <c r="H8" s="55"/>
      <c r="I8" s="22"/>
      <c r="J8" s="22"/>
      <c r="K8" s="22" t="str">
        <f>IF(F8=0,"",(J8-F8)/F8*100)</f>
        <v/>
      </c>
      <c r="L8" s="20"/>
      <c r="M8" s="8" t="s">
        <v>1212</v>
      </c>
    </row>
    <row r="9" ht="12.75" customHeight="1" spans="1:13">
      <c r="A9" s="19" t="str">
        <f t="shared" ref="A9:A25" si="0">IF(B9="","",ROW()-7)</f>
        <v/>
      </c>
      <c r="B9" s="20"/>
      <c r="C9" s="20"/>
      <c r="D9" s="390"/>
      <c r="E9" s="115"/>
      <c r="F9" s="115"/>
      <c r="G9" s="115"/>
      <c r="H9" s="55"/>
      <c r="I9" s="22"/>
      <c r="J9" s="22"/>
      <c r="K9" s="22" t="str">
        <f t="shared" ref="K9:K28" si="1">IF(F9=0,"",(J9-F9)/F9*100)</f>
        <v/>
      </c>
      <c r="L9" s="20"/>
      <c r="M9" s="8" t="s">
        <v>1213</v>
      </c>
    </row>
    <row r="10" ht="12.75" customHeight="1" spans="1:13">
      <c r="A10" s="19" t="str">
        <f t="shared" si="0"/>
        <v/>
      </c>
      <c r="B10" s="20"/>
      <c r="C10" s="20"/>
      <c r="D10" s="390"/>
      <c r="E10" s="115"/>
      <c r="F10" s="115"/>
      <c r="G10" s="115"/>
      <c r="H10" s="55"/>
      <c r="I10" s="22"/>
      <c r="J10" s="22"/>
      <c r="K10" s="22" t="str">
        <f t="shared" si="1"/>
        <v/>
      </c>
      <c r="L10" s="20"/>
      <c r="M10" s="8" t="s">
        <v>1214</v>
      </c>
    </row>
    <row r="11" ht="12.75" customHeight="1" spans="1:13">
      <c r="A11" s="19" t="str">
        <f t="shared" si="0"/>
        <v/>
      </c>
      <c r="B11" s="20"/>
      <c r="C11" s="20"/>
      <c r="D11" s="390"/>
      <c r="E11" s="115"/>
      <c r="F11" s="115"/>
      <c r="G11" s="115"/>
      <c r="H11" s="55"/>
      <c r="I11" s="22"/>
      <c r="J11" s="22"/>
      <c r="K11" s="22" t="str">
        <f t="shared" si="1"/>
        <v/>
      </c>
      <c r="L11" s="20"/>
      <c r="M11" s="8" t="s">
        <v>1215</v>
      </c>
    </row>
    <row r="12" ht="12.75" customHeight="1" spans="1:13">
      <c r="A12" s="19" t="str">
        <f t="shared" si="0"/>
        <v/>
      </c>
      <c r="B12" s="20"/>
      <c r="C12" s="20"/>
      <c r="D12" s="390"/>
      <c r="E12" s="115"/>
      <c r="F12" s="115"/>
      <c r="G12" s="115"/>
      <c r="H12" s="55"/>
      <c r="I12" s="22"/>
      <c r="J12" s="22"/>
      <c r="K12" s="22" t="str">
        <f t="shared" si="1"/>
        <v/>
      </c>
      <c r="L12" s="20"/>
      <c r="M12" s="8" t="s">
        <v>1216</v>
      </c>
    </row>
    <row r="13" ht="12.75" customHeight="1" spans="1:13">
      <c r="A13" s="19" t="str">
        <f t="shared" si="0"/>
        <v/>
      </c>
      <c r="B13" s="20"/>
      <c r="C13" s="20"/>
      <c r="D13" s="390"/>
      <c r="E13" s="115"/>
      <c r="F13" s="115"/>
      <c r="G13" s="115"/>
      <c r="H13" s="55"/>
      <c r="I13" s="22"/>
      <c r="J13" s="22"/>
      <c r="K13" s="22" t="str">
        <f t="shared" si="1"/>
        <v/>
      </c>
      <c r="L13" s="20"/>
      <c r="M13" s="8" t="s">
        <v>1217</v>
      </c>
    </row>
    <row r="14" ht="12.75" customHeight="1" spans="1:13">
      <c r="A14" s="19" t="str">
        <f t="shared" si="0"/>
        <v/>
      </c>
      <c r="B14" s="20"/>
      <c r="C14" s="20"/>
      <c r="D14" s="390"/>
      <c r="E14" s="115"/>
      <c r="F14" s="115"/>
      <c r="G14" s="115"/>
      <c r="H14" s="55"/>
      <c r="I14" s="22"/>
      <c r="J14" s="22"/>
      <c r="K14" s="22" t="str">
        <f t="shared" si="1"/>
        <v/>
      </c>
      <c r="L14" s="20"/>
      <c r="M14" s="8" t="s">
        <v>1218</v>
      </c>
    </row>
    <row r="15" ht="12.75" customHeight="1" spans="1:13">
      <c r="A15" s="19" t="str">
        <f t="shared" si="0"/>
        <v/>
      </c>
      <c r="B15" s="20"/>
      <c r="C15" s="20"/>
      <c r="D15" s="390"/>
      <c r="E15" s="115"/>
      <c r="F15" s="115"/>
      <c r="G15" s="115"/>
      <c r="H15" s="55"/>
      <c r="I15" s="22"/>
      <c r="J15" s="22"/>
      <c r="K15" s="22" t="str">
        <f t="shared" si="1"/>
        <v/>
      </c>
      <c r="L15" s="20"/>
      <c r="M15" s="8" t="s">
        <v>1219</v>
      </c>
    </row>
    <row r="16" ht="12.75" customHeight="1" spans="1:13">
      <c r="A16" s="19" t="str">
        <f t="shared" si="0"/>
        <v/>
      </c>
      <c r="B16" s="20"/>
      <c r="C16" s="20"/>
      <c r="D16" s="390"/>
      <c r="E16" s="115"/>
      <c r="F16" s="115"/>
      <c r="G16" s="115"/>
      <c r="H16" s="55"/>
      <c r="I16" s="22"/>
      <c r="J16" s="22"/>
      <c r="K16" s="22" t="str">
        <f t="shared" si="1"/>
        <v/>
      </c>
      <c r="L16" s="20"/>
      <c r="M16" s="8" t="s">
        <v>1220</v>
      </c>
    </row>
    <row r="17" ht="12.75" customHeight="1" spans="1:13">
      <c r="A17" s="19" t="str">
        <f t="shared" si="0"/>
        <v/>
      </c>
      <c r="B17" s="20"/>
      <c r="C17" s="20"/>
      <c r="D17" s="390"/>
      <c r="E17" s="115"/>
      <c r="F17" s="115"/>
      <c r="G17" s="115"/>
      <c r="H17" s="55"/>
      <c r="I17" s="22"/>
      <c r="J17" s="22"/>
      <c r="K17" s="22" t="str">
        <f t="shared" si="1"/>
        <v/>
      </c>
      <c r="L17" s="20"/>
      <c r="M17" s="8" t="s">
        <v>1221</v>
      </c>
    </row>
    <row r="18" ht="12.75" customHeight="1" spans="1:13">
      <c r="A18" s="19" t="str">
        <f t="shared" si="0"/>
        <v/>
      </c>
      <c r="B18" s="20"/>
      <c r="C18" s="20"/>
      <c r="D18" s="390"/>
      <c r="E18" s="115"/>
      <c r="F18" s="115"/>
      <c r="G18" s="115"/>
      <c r="H18" s="55"/>
      <c r="I18" s="22"/>
      <c r="J18" s="22"/>
      <c r="K18" s="22" t="str">
        <f t="shared" si="1"/>
        <v/>
      </c>
      <c r="L18" s="20"/>
      <c r="M18" s="8" t="s">
        <v>1222</v>
      </c>
    </row>
    <row r="19" ht="12.75" customHeight="1" spans="1:13">
      <c r="A19" s="19" t="str">
        <f t="shared" si="0"/>
        <v/>
      </c>
      <c r="B19" s="20"/>
      <c r="C19" s="20"/>
      <c r="D19" s="390"/>
      <c r="E19" s="115"/>
      <c r="F19" s="115"/>
      <c r="G19" s="115"/>
      <c r="H19" s="55"/>
      <c r="I19" s="22"/>
      <c r="J19" s="22"/>
      <c r="K19" s="22" t="str">
        <f t="shared" si="1"/>
        <v/>
      </c>
      <c r="L19" s="20"/>
      <c r="M19" s="8" t="s">
        <v>1223</v>
      </c>
    </row>
    <row r="20" ht="12.75" customHeight="1" spans="1:13">
      <c r="A20" s="19" t="str">
        <f t="shared" si="0"/>
        <v/>
      </c>
      <c r="B20" s="20"/>
      <c r="C20" s="20"/>
      <c r="D20" s="390"/>
      <c r="E20" s="115"/>
      <c r="F20" s="115"/>
      <c r="G20" s="115"/>
      <c r="H20" s="55"/>
      <c r="I20" s="22"/>
      <c r="J20" s="22"/>
      <c r="K20" s="22" t="str">
        <f t="shared" si="1"/>
        <v/>
      </c>
      <c r="L20" s="20"/>
      <c r="M20" s="8" t="s">
        <v>1224</v>
      </c>
    </row>
    <row r="21" ht="12.75" customHeight="1" spans="1:13">
      <c r="A21" s="19" t="str">
        <f t="shared" si="0"/>
        <v/>
      </c>
      <c r="B21" s="20"/>
      <c r="C21" s="20"/>
      <c r="D21" s="390"/>
      <c r="E21" s="115"/>
      <c r="F21" s="115"/>
      <c r="G21" s="115"/>
      <c r="H21" s="55"/>
      <c r="I21" s="22"/>
      <c r="J21" s="22"/>
      <c r="K21" s="22" t="str">
        <f t="shared" si="1"/>
        <v/>
      </c>
      <c r="L21" s="20"/>
      <c r="M21" s="8" t="s">
        <v>1225</v>
      </c>
    </row>
    <row r="22" ht="12.75" customHeight="1" spans="1:13">
      <c r="A22" s="19" t="str">
        <f t="shared" si="0"/>
        <v/>
      </c>
      <c r="B22" s="20"/>
      <c r="C22" s="20"/>
      <c r="D22" s="390"/>
      <c r="E22" s="115"/>
      <c r="F22" s="115"/>
      <c r="G22" s="115"/>
      <c r="H22" s="55"/>
      <c r="I22" s="22"/>
      <c r="J22" s="22"/>
      <c r="K22" s="22" t="str">
        <f t="shared" si="1"/>
        <v/>
      </c>
      <c r="L22" s="20"/>
      <c r="M22" s="8" t="s">
        <v>1226</v>
      </c>
    </row>
    <row r="23" ht="12.75" customHeight="1" spans="1:13">
      <c r="A23" s="19" t="str">
        <f t="shared" si="0"/>
        <v/>
      </c>
      <c r="B23" s="20"/>
      <c r="C23" s="20"/>
      <c r="D23" s="390"/>
      <c r="E23" s="115"/>
      <c r="F23" s="115"/>
      <c r="G23" s="115"/>
      <c r="H23" s="55"/>
      <c r="I23" s="22"/>
      <c r="J23" s="22"/>
      <c r="K23" s="22" t="str">
        <f t="shared" si="1"/>
        <v/>
      </c>
      <c r="L23" s="20"/>
      <c r="M23" s="8" t="s">
        <v>1227</v>
      </c>
    </row>
    <row r="24" ht="12.75" customHeight="1" spans="1:13">
      <c r="A24" s="19" t="str">
        <f t="shared" si="0"/>
        <v/>
      </c>
      <c r="B24" s="20"/>
      <c r="C24" s="20"/>
      <c r="D24" s="390"/>
      <c r="E24" s="115"/>
      <c r="F24" s="115"/>
      <c r="G24" s="115"/>
      <c r="H24" s="55"/>
      <c r="I24" s="22"/>
      <c r="J24" s="22"/>
      <c r="K24" s="22" t="str">
        <f t="shared" si="1"/>
        <v/>
      </c>
      <c r="L24" s="20"/>
      <c r="M24" s="8" t="s">
        <v>1228</v>
      </c>
    </row>
    <row r="25" ht="12.75" customHeight="1" spans="1:13">
      <c r="A25" s="19" t="str">
        <f t="shared" si="0"/>
        <v/>
      </c>
      <c r="B25" s="20"/>
      <c r="C25" s="20"/>
      <c r="D25" s="390"/>
      <c r="E25" s="115"/>
      <c r="F25" s="115"/>
      <c r="G25" s="115"/>
      <c r="H25" s="55"/>
      <c r="I25" s="22"/>
      <c r="J25" s="22"/>
      <c r="K25" s="22" t="str">
        <f t="shared" si="1"/>
        <v/>
      </c>
      <c r="L25" s="20"/>
      <c r="M25" s="8" t="s">
        <v>1256</v>
      </c>
    </row>
    <row r="26" ht="12.75" customHeight="1" spans="1:12">
      <c r="A26" s="19" t="s">
        <v>1257</v>
      </c>
      <c r="B26" s="174"/>
      <c r="C26" s="175"/>
      <c r="D26" s="390"/>
      <c r="E26" s="115"/>
      <c r="F26" s="115">
        <f>SUM(F8:F25)</f>
        <v>0</v>
      </c>
      <c r="G26" s="115">
        <f>SUM(G8:G25)</f>
        <v>0</v>
      </c>
      <c r="H26" s="390"/>
      <c r="I26" s="115"/>
      <c r="J26" s="115">
        <f>SUM(J8:J25)</f>
        <v>0</v>
      </c>
      <c r="K26" s="22" t="str">
        <f t="shared" si="1"/>
        <v/>
      </c>
      <c r="L26" s="20"/>
    </row>
    <row r="27" ht="12.75" customHeight="1" spans="1:12">
      <c r="A27" s="19" t="s">
        <v>1258</v>
      </c>
      <c r="B27" s="174"/>
      <c r="C27" s="175"/>
      <c r="D27" s="390"/>
      <c r="E27" s="115"/>
      <c r="F27" s="115">
        <f>G26</f>
        <v>0</v>
      </c>
      <c r="G27" s="115"/>
      <c r="H27" s="55"/>
      <c r="I27" s="22"/>
      <c r="J27" s="22"/>
      <c r="K27" s="22"/>
      <c r="L27" s="20"/>
    </row>
    <row r="28" customHeight="1" spans="1:12">
      <c r="A28" s="23" t="s">
        <v>1259</v>
      </c>
      <c r="B28" s="178"/>
      <c r="C28" s="179"/>
      <c r="D28" s="30"/>
      <c r="E28" s="30"/>
      <c r="F28" s="30">
        <f>F26-F27</f>
        <v>0</v>
      </c>
      <c r="G28" s="30"/>
      <c r="H28" s="30"/>
      <c r="I28" s="30"/>
      <c r="J28" s="30">
        <f>J26</f>
        <v>0</v>
      </c>
      <c r="K28" s="22" t="str">
        <f t="shared" si="1"/>
        <v/>
      </c>
      <c r="L28" s="26"/>
    </row>
    <row r="29" customHeight="1" spans="1:13">
      <c r="A29" s="9" t="str">
        <f>基本信息输入表!$K$6&amp;"填表人："&amp;基本信息输入表!$M$29</f>
        <v>产权持有单位填表人：包娴</v>
      </c>
      <c r="J29" s="9" t="str">
        <f>"评估人员："&amp;基本信息输入表!$Q$29</f>
        <v>评估人员：资谷才、王晓</v>
      </c>
      <c r="M29" s="209" t="s">
        <v>837</v>
      </c>
    </row>
    <row r="30" customHeight="1" spans="1:1">
      <c r="A30" s="9" t="str">
        <f>"填表日期："&amp;YEAR(基本信息输入表!$O$29)&amp;"年"&amp;MONTH(基本信息输入表!$O$29)&amp;"月"&amp;DAY(基本信息输入表!$O$29)&amp;"日"</f>
        <v>填表日期：2024年5月8日</v>
      </c>
    </row>
  </sheetData>
  <mergeCells count="13">
    <mergeCell ref="A2:L2"/>
    <mergeCell ref="A3:L3"/>
    <mergeCell ref="D6:F6"/>
    <mergeCell ref="H6:J6"/>
    <mergeCell ref="A26:C26"/>
    <mergeCell ref="A27:C27"/>
    <mergeCell ref="A28:C28"/>
    <mergeCell ref="A6:A7"/>
    <mergeCell ref="B6:B7"/>
    <mergeCell ref="C6:C7"/>
    <mergeCell ref="G6:G7"/>
    <mergeCell ref="K6:K7"/>
    <mergeCell ref="L6:L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P29"/>
  <sheetViews>
    <sheetView showGridLines="0" zoomScale="96" zoomScaleNormal="96" topLeftCell="A2" workbookViewId="0">
      <selection activeCell="I8" sqref="I8:I24"/>
    </sheetView>
  </sheetViews>
  <sheetFormatPr defaultColWidth="9" defaultRowHeight="15.75" customHeight="1"/>
  <cols>
    <col min="1" max="1" width="4.66666666666667" style="8" customWidth="1"/>
    <col min="2" max="2" width="15.6666666666667" style="9" customWidth="1"/>
    <col min="3" max="4" width="8" style="9" customWidth="1"/>
    <col min="5" max="5" width="4.66666666666667" style="392" customWidth="1"/>
    <col min="6" max="6" width="5.5" style="392" customWidth="1"/>
    <col min="7" max="7" width="11.6666666666667" style="392" customWidth="1"/>
    <col min="8" max="8" width="18.5" style="392" customWidth="1"/>
    <col min="9" max="9" width="8" style="464" customWidth="1"/>
    <col min="10" max="10" width="13.1666666666667" style="392" customWidth="1"/>
    <col min="11" max="11" width="8" style="9" customWidth="1"/>
    <col min="12" max="12" width="8.66666666666667" style="9" customWidth="1"/>
    <col min="13" max="13" width="10.6666666666667" style="9" customWidth="1"/>
    <col min="14" max="14" width="7.66666666666667" style="9" customWidth="1"/>
    <col min="15" max="15" width="16.6666666666667" style="9" customWidth="1"/>
    <col min="16" max="16" width="8.5" style="9" customWidth="1"/>
    <col min="17" max="18" width="9" style="9" customWidth="1"/>
    <col min="19" max="16384" width="9" style="9"/>
  </cols>
  <sheetData>
    <row r="1" customHeight="1" spans="1:1">
      <c r="A1" s="10" t="s">
        <v>0</v>
      </c>
    </row>
    <row r="2" s="7" customFormat="1" ht="30" customHeight="1" spans="1:1">
      <c r="A2" s="11" t="s">
        <v>33</v>
      </c>
    </row>
    <row r="3" customHeight="1" spans="1:1">
      <c r="A3" s="8" t="str">
        <f>"评估基准日："&amp;TEXT(基本信息输入表!M7,"yyyy年mm月dd日")</f>
        <v>评估基准日：2024年04月30日</v>
      </c>
    </row>
    <row r="4" ht="14.25" customHeight="1" spans="2:15">
      <c r="B4" s="8"/>
      <c r="C4" s="8"/>
      <c r="D4" s="8"/>
      <c r="E4" s="8"/>
      <c r="F4" s="8"/>
      <c r="G4" s="8"/>
      <c r="H4" s="8"/>
      <c r="I4" s="359"/>
      <c r="J4" s="8"/>
      <c r="K4" s="8"/>
      <c r="L4" s="8"/>
      <c r="M4" s="8"/>
      <c r="N4" s="8"/>
      <c r="O4" s="13" t="s">
        <v>1260</v>
      </c>
    </row>
    <row r="5" customHeight="1" spans="1:15">
      <c r="A5" s="9" t="str">
        <f>基本信息输入表!K6&amp;"："&amp;基本信息输入表!M6</f>
        <v>产权持有单位：昆明中石油昆仑车用天然气有限公司</v>
      </c>
      <c r="O5" s="208" t="s">
        <v>885</v>
      </c>
    </row>
    <row r="6" s="8" customFormat="1" customHeight="1" spans="1:15">
      <c r="A6" s="32" t="s">
        <v>4</v>
      </c>
      <c r="B6" s="32" t="s">
        <v>1249</v>
      </c>
      <c r="C6" s="79" t="s">
        <v>1250</v>
      </c>
      <c r="D6" s="79" t="s">
        <v>1261</v>
      </c>
      <c r="E6" s="32" t="s">
        <v>6</v>
      </c>
      <c r="F6" s="174"/>
      <c r="G6" s="175"/>
      <c r="H6" s="205" t="s">
        <v>1232</v>
      </c>
      <c r="I6" s="360" t="s">
        <v>1262</v>
      </c>
      <c r="J6" s="79" t="s">
        <v>1263</v>
      </c>
      <c r="K6" s="32" t="s">
        <v>7</v>
      </c>
      <c r="L6" s="174"/>
      <c r="M6" s="175"/>
      <c r="N6" s="32" t="s">
        <v>683</v>
      </c>
      <c r="O6" s="32" t="s">
        <v>176</v>
      </c>
    </row>
    <row r="7" s="8" customFormat="1" customHeight="1" spans="1:16">
      <c r="A7" s="170"/>
      <c r="B7" s="170"/>
      <c r="C7" s="206"/>
      <c r="D7" s="206"/>
      <c r="E7" s="388" t="s">
        <v>1251</v>
      </c>
      <c r="F7" s="109" t="s">
        <v>1252</v>
      </c>
      <c r="G7" s="109" t="s">
        <v>1253</v>
      </c>
      <c r="H7" s="206"/>
      <c r="I7" s="206"/>
      <c r="J7" s="206"/>
      <c r="K7" s="388" t="s">
        <v>1254</v>
      </c>
      <c r="L7" s="109" t="s">
        <v>1255</v>
      </c>
      <c r="M7" s="109" t="s">
        <v>1253</v>
      </c>
      <c r="N7" s="170"/>
      <c r="O7" s="170"/>
      <c r="P7" s="209" t="s">
        <v>890</v>
      </c>
    </row>
    <row r="8" s="8" customFormat="1" ht="12.75" customHeight="1" spans="1:16">
      <c r="A8" s="19" t="str">
        <f>IF(B8="","",ROW()-7)</f>
        <v/>
      </c>
      <c r="B8" s="20"/>
      <c r="C8" s="20"/>
      <c r="D8" s="20"/>
      <c r="E8" s="390"/>
      <c r="F8" s="115"/>
      <c r="G8" s="115"/>
      <c r="H8" s="115"/>
      <c r="I8" s="461"/>
      <c r="J8" s="115"/>
      <c r="K8" s="55"/>
      <c r="L8" s="22"/>
      <c r="M8" s="22"/>
      <c r="N8" s="22" t="str">
        <f>IF(G8-H8=0,"",(M8-G8+H8)/(G8-H8)*100)</f>
        <v/>
      </c>
      <c r="O8" s="20"/>
      <c r="P8" s="8" t="s">
        <v>1264</v>
      </c>
    </row>
    <row r="9" s="8" customFormat="1" ht="12.75" customHeight="1" spans="1:16">
      <c r="A9" s="19" t="str">
        <f t="shared" ref="A9:A24" si="0">IF(B9="","",ROW()-7)</f>
        <v/>
      </c>
      <c r="B9" s="20"/>
      <c r="C9" s="20"/>
      <c r="D9" s="20"/>
      <c r="E9" s="390"/>
      <c r="F9" s="115"/>
      <c r="G9" s="115"/>
      <c r="H9" s="115"/>
      <c r="I9" s="461"/>
      <c r="J9" s="115"/>
      <c r="K9" s="55"/>
      <c r="L9" s="22"/>
      <c r="M9" s="22"/>
      <c r="N9" s="22" t="str">
        <f t="shared" ref="N9:N27" si="1">IF(G9-H9=0,"",(M9-G9+H9)/(G9-H9)*100)</f>
        <v/>
      </c>
      <c r="O9" s="20"/>
      <c r="P9" s="8" t="s">
        <v>1265</v>
      </c>
    </row>
    <row r="10" s="8" customFormat="1" ht="12.75" customHeight="1" spans="1:16">
      <c r="A10" s="19" t="str">
        <f t="shared" si="0"/>
        <v/>
      </c>
      <c r="B10" s="20"/>
      <c r="C10" s="20"/>
      <c r="D10" s="20"/>
      <c r="E10" s="390"/>
      <c r="F10" s="115"/>
      <c r="G10" s="115"/>
      <c r="H10" s="115"/>
      <c r="I10" s="461"/>
      <c r="J10" s="115"/>
      <c r="K10" s="55"/>
      <c r="L10" s="22"/>
      <c r="M10" s="22"/>
      <c r="N10" s="22" t="str">
        <f t="shared" si="1"/>
        <v/>
      </c>
      <c r="O10" s="20"/>
      <c r="P10" s="8" t="s">
        <v>1266</v>
      </c>
    </row>
    <row r="11" s="8" customFormat="1" ht="12.75" customHeight="1" spans="1:16">
      <c r="A11" s="19" t="str">
        <f t="shared" si="0"/>
        <v/>
      </c>
      <c r="B11" s="20"/>
      <c r="C11" s="20"/>
      <c r="D11" s="20"/>
      <c r="E11" s="390"/>
      <c r="F11" s="115"/>
      <c r="G11" s="115"/>
      <c r="H11" s="115"/>
      <c r="I11" s="461"/>
      <c r="J11" s="115"/>
      <c r="K11" s="55"/>
      <c r="L11" s="22"/>
      <c r="M11" s="22"/>
      <c r="N11" s="22" t="str">
        <f t="shared" si="1"/>
        <v/>
      </c>
      <c r="O11" s="20"/>
      <c r="P11" s="8" t="s">
        <v>1267</v>
      </c>
    </row>
    <row r="12" s="8" customFormat="1" ht="12.75" customHeight="1" spans="1:16">
      <c r="A12" s="19" t="str">
        <f t="shared" si="0"/>
        <v/>
      </c>
      <c r="B12" s="20"/>
      <c r="C12" s="20"/>
      <c r="D12" s="20"/>
      <c r="E12" s="390"/>
      <c r="F12" s="115"/>
      <c r="G12" s="115"/>
      <c r="H12" s="115"/>
      <c r="I12" s="461"/>
      <c r="J12" s="115"/>
      <c r="K12" s="55"/>
      <c r="L12" s="22"/>
      <c r="M12" s="22"/>
      <c r="N12" s="22" t="str">
        <f t="shared" si="1"/>
        <v/>
      </c>
      <c r="O12" s="20"/>
      <c r="P12" s="8" t="s">
        <v>1264</v>
      </c>
    </row>
    <row r="13" s="8" customFormat="1" ht="12.75" customHeight="1" spans="1:16">
      <c r="A13" s="19" t="str">
        <f t="shared" si="0"/>
        <v/>
      </c>
      <c r="B13" s="20"/>
      <c r="C13" s="20"/>
      <c r="D13" s="20"/>
      <c r="E13" s="390"/>
      <c r="F13" s="115"/>
      <c r="G13" s="115"/>
      <c r="H13" s="115"/>
      <c r="I13" s="461"/>
      <c r="J13" s="115"/>
      <c r="K13" s="55"/>
      <c r="L13" s="22"/>
      <c r="M13" s="22"/>
      <c r="N13" s="22" t="str">
        <f t="shared" si="1"/>
        <v/>
      </c>
      <c r="O13" s="20"/>
      <c r="P13" s="8" t="s">
        <v>1265</v>
      </c>
    </row>
    <row r="14" s="8" customFormat="1" ht="12.75" customHeight="1" spans="1:16">
      <c r="A14" s="19" t="str">
        <f t="shared" si="0"/>
        <v/>
      </c>
      <c r="B14" s="20"/>
      <c r="C14" s="20"/>
      <c r="D14" s="20"/>
      <c r="E14" s="390"/>
      <c r="F14" s="115"/>
      <c r="G14" s="115"/>
      <c r="H14" s="115"/>
      <c r="I14" s="461"/>
      <c r="J14" s="115"/>
      <c r="K14" s="55"/>
      <c r="L14" s="22"/>
      <c r="M14" s="22"/>
      <c r="N14" s="22" t="str">
        <f t="shared" si="1"/>
        <v/>
      </c>
      <c r="O14" s="20"/>
      <c r="P14" s="8" t="s">
        <v>1266</v>
      </c>
    </row>
    <row r="15" s="8" customFormat="1" ht="12.75" customHeight="1" spans="1:16">
      <c r="A15" s="19" t="str">
        <f t="shared" si="0"/>
        <v/>
      </c>
      <c r="B15" s="20"/>
      <c r="C15" s="20"/>
      <c r="D15" s="20"/>
      <c r="E15" s="390"/>
      <c r="F15" s="115"/>
      <c r="G15" s="115"/>
      <c r="H15" s="115"/>
      <c r="I15" s="461"/>
      <c r="J15" s="115"/>
      <c r="K15" s="55"/>
      <c r="L15" s="22"/>
      <c r="M15" s="22"/>
      <c r="N15" s="22" t="str">
        <f t="shared" si="1"/>
        <v/>
      </c>
      <c r="O15" s="20"/>
      <c r="P15" s="8" t="s">
        <v>1267</v>
      </c>
    </row>
    <row r="16" s="8" customFormat="1" ht="12.75" customHeight="1" spans="1:16">
      <c r="A16" s="19" t="str">
        <f t="shared" si="0"/>
        <v/>
      </c>
      <c r="B16" s="20"/>
      <c r="C16" s="20"/>
      <c r="D16" s="20"/>
      <c r="E16" s="390"/>
      <c r="F16" s="115"/>
      <c r="G16" s="115"/>
      <c r="H16" s="115"/>
      <c r="I16" s="461"/>
      <c r="J16" s="115"/>
      <c r="K16" s="55"/>
      <c r="L16" s="22"/>
      <c r="M16" s="22"/>
      <c r="N16" s="22" t="str">
        <f t="shared" si="1"/>
        <v/>
      </c>
      <c r="O16" s="20"/>
      <c r="P16" s="8" t="s">
        <v>1264</v>
      </c>
    </row>
    <row r="17" s="8" customFormat="1" ht="12.75" customHeight="1" spans="1:16">
      <c r="A17" s="19" t="str">
        <f t="shared" si="0"/>
        <v/>
      </c>
      <c r="B17" s="20"/>
      <c r="C17" s="20"/>
      <c r="D17" s="20"/>
      <c r="E17" s="390"/>
      <c r="F17" s="115"/>
      <c r="G17" s="115"/>
      <c r="H17" s="115"/>
      <c r="I17" s="461"/>
      <c r="J17" s="115"/>
      <c r="K17" s="55"/>
      <c r="L17" s="22"/>
      <c r="M17" s="22"/>
      <c r="N17" s="22" t="str">
        <f t="shared" si="1"/>
        <v/>
      </c>
      <c r="O17" s="20"/>
      <c r="P17" s="8" t="s">
        <v>1265</v>
      </c>
    </row>
    <row r="18" s="8" customFormat="1" ht="12.75" customHeight="1" spans="1:16">
      <c r="A18" s="19" t="str">
        <f t="shared" si="0"/>
        <v/>
      </c>
      <c r="B18" s="20"/>
      <c r="C18" s="20"/>
      <c r="D18" s="20"/>
      <c r="E18" s="390"/>
      <c r="F18" s="115"/>
      <c r="G18" s="115"/>
      <c r="H18" s="115"/>
      <c r="I18" s="461"/>
      <c r="J18" s="115"/>
      <c r="K18" s="55"/>
      <c r="L18" s="22"/>
      <c r="M18" s="22"/>
      <c r="N18" s="22" t="str">
        <f t="shared" si="1"/>
        <v/>
      </c>
      <c r="O18" s="20"/>
      <c r="P18" s="8" t="s">
        <v>1266</v>
      </c>
    </row>
    <row r="19" s="8" customFormat="1" ht="12.75" customHeight="1" spans="1:16">
      <c r="A19" s="19" t="str">
        <f t="shared" si="0"/>
        <v/>
      </c>
      <c r="B19" s="20"/>
      <c r="C19" s="20"/>
      <c r="D19" s="20"/>
      <c r="E19" s="390"/>
      <c r="F19" s="115"/>
      <c r="G19" s="115"/>
      <c r="H19" s="115"/>
      <c r="I19" s="461"/>
      <c r="J19" s="115"/>
      <c r="K19" s="55"/>
      <c r="L19" s="22"/>
      <c r="M19" s="22"/>
      <c r="N19" s="22" t="str">
        <f t="shared" si="1"/>
        <v/>
      </c>
      <c r="O19" s="20"/>
      <c r="P19" s="8" t="s">
        <v>1267</v>
      </c>
    </row>
    <row r="20" s="8" customFormat="1" ht="12.75" customHeight="1" spans="1:16">
      <c r="A20" s="19" t="str">
        <f t="shared" si="0"/>
        <v/>
      </c>
      <c r="B20" s="20"/>
      <c r="C20" s="20"/>
      <c r="D20" s="20"/>
      <c r="E20" s="390"/>
      <c r="F20" s="115"/>
      <c r="G20" s="115"/>
      <c r="H20" s="115"/>
      <c r="I20" s="461"/>
      <c r="J20" s="115"/>
      <c r="K20" s="55"/>
      <c r="L20" s="22"/>
      <c r="M20" s="22"/>
      <c r="N20" s="22" t="str">
        <f t="shared" si="1"/>
        <v/>
      </c>
      <c r="O20" s="20"/>
      <c r="P20" s="8" t="s">
        <v>1264</v>
      </c>
    </row>
    <row r="21" s="8" customFormat="1" ht="12.75" customHeight="1" spans="1:16">
      <c r="A21" s="19" t="str">
        <f t="shared" si="0"/>
        <v/>
      </c>
      <c r="B21" s="20"/>
      <c r="C21" s="20"/>
      <c r="D21" s="20"/>
      <c r="E21" s="390"/>
      <c r="F21" s="115"/>
      <c r="G21" s="115"/>
      <c r="H21" s="115"/>
      <c r="I21" s="461"/>
      <c r="J21" s="115"/>
      <c r="K21" s="55"/>
      <c r="L21" s="22"/>
      <c r="M21" s="22"/>
      <c r="N21" s="22" t="str">
        <f t="shared" si="1"/>
        <v/>
      </c>
      <c r="O21" s="20"/>
      <c r="P21" s="8" t="s">
        <v>1265</v>
      </c>
    </row>
    <row r="22" s="8" customFormat="1" ht="12.75" customHeight="1" spans="1:16">
      <c r="A22" s="19" t="str">
        <f t="shared" si="0"/>
        <v/>
      </c>
      <c r="B22" s="20"/>
      <c r="C22" s="20"/>
      <c r="D22" s="20"/>
      <c r="E22" s="390"/>
      <c r="F22" s="115"/>
      <c r="G22" s="115"/>
      <c r="H22" s="115"/>
      <c r="I22" s="461"/>
      <c r="J22" s="115"/>
      <c r="K22" s="55"/>
      <c r="L22" s="22"/>
      <c r="M22" s="22"/>
      <c r="N22" s="22" t="str">
        <f t="shared" si="1"/>
        <v/>
      </c>
      <c r="O22" s="20"/>
      <c r="P22" s="8" t="s">
        <v>1266</v>
      </c>
    </row>
    <row r="23" s="8" customFormat="1" ht="12.75" customHeight="1" spans="1:16">
      <c r="A23" s="19" t="str">
        <f t="shared" si="0"/>
        <v/>
      </c>
      <c r="B23" s="20"/>
      <c r="C23" s="20"/>
      <c r="D23" s="20"/>
      <c r="E23" s="390"/>
      <c r="F23" s="115"/>
      <c r="G23" s="115"/>
      <c r="H23" s="115"/>
      <c r="I23" s="461"/>
      <c r="J23" s="115"/>
      <c r="K23" s="55"/>
      <c r="L23" s="22"/>
      <c r="M23" s="22"/>
      <c r="N23" s="22" t="str">
        <f t="shared" si="1"/>
        <v/>
      </c>
      <c r="O23" s="20"/>
      <c r="P23" s="8" t="s">
        <v>1267</v>
      </c>
    </row>
    <row r="24" ht="12.75" customHeight="1" spans="1:16">
      <c r="A24" s="19" t="str">
        <f t="shared" si="0"/>
        <v/>
      </c>
      <c r="B24" s="20"/>
      <c r="C24" s="20"/>
      <c r="D24" s="20"/>
      <c r="E24" s="390"/>
      <c r="F24" s="115"/>
      <c r="G24" s="115"/>
      <c r="H24" s="115"/>
      <c r="I24" s="461"/>
      <c r="J24" s="115"/>
      <c r="K24" s="55"/>
      <c r="L24" s="22"/>
      <c r="M24" s="22"/>
      <c r="N24" s="22" t="str">
        <f t="shared" si="1"/>
        <v/>
      </c>
      <c r="O24" s="20"/>
      <c r="P24" s="8" t="s">
        <v>1264</v>
      </c>
    </row>
    <row r="25" ht="12.75" customHeight="1" spans="1:15">
      <c r="A25" s="19" t="s">
        <v>1268</v>
      </c>
      <c r="B25" s="174"/>
      <c r="C25" s="174"/>
      <c r="D25" s="175"/>
      <c r="E25" s="390"/>
      <c r="F25" s="115"/>
      <c r="G25" s="115">
        <f>SUM(G8:G24)</f>
        <v>0</v>
      </c>
      <c r="H25" s="115">
        <f>SUM(H8:H24)</f>
        <v>0</v>
      </c>
      <c r="I25" s="462"/>
      <c r="J25" s="115"/>
      <c r="K25" s="55"/>
      <c r="L25" s="22"/>
      <c r="M25" s="115">
        <f>SUM(M8:M24)</f>
        <v>0</v>
      </c>
      <c r="N25" s="22" t="str">
        <f t="shared" si="1"/>
        <v/>
      </c>
      <c r="O25" s="20"/>
    </row>
    <row r="26" ht="12.75" customHeight="1" spans="1:15">
      <c r="A26" s="19" t="s">
        <v>1269</v>
      </c>
      <c r="B26" s="174"/>
      <c r="C26" s="174"/>
      <c r="D26" s="175"/>
      <c r="E26" s="390"/>
      <c r="F26" s="115"/>
      <c r="G26" s="115">
        <f>H25</f>
        <v>0</v>
      </c>
      <c r="H26" s="115"/>
      <c r="I26" s="462"/>
      <c r="J26" s="115"/>
      <c r="K26" s="55"/>
      <c r="L26" s="22"/>
      <c r="M26" s="22"/>
      <c r="N26" s="22"/>
      <c r="O26" s="20"/>
    </row>
    <row r="27" customHeight="1" spans="1:15">
      <c r="A27" s="23" t="s">
        <v>1270</v>
      </c>
      <c r="B27" s="178"/>
      <c r="C27" s="178"/>
      <c r="D27" s="179"/>
      <c r="E27" s="391"/>
      <c r="F27" s="391"/>
      <c r="G27" s="391">
        <f>G25-G26</f>
        <v>0</v>
      </c>
      <c r="H27" s="391"/>
      <c r="I27" s="463"/>
      <c r="J27" s="391"/>
      <c r="K27" s="391"/>
      <c r="L27" s="30"/>
      <c r="M27" s="391">
        <f>M25</f>
        <v>0</v>
      </c>
      <c r="N27" s="22" t="str">
        <f t="shared" si="1"/>
        <v/>
      </c>
      <c r="O27" s="26"/>
    </row>
    <row r="28" customHeight="1" spans="1:16">
      <c r="A28" s="9" t="str">
        <f>基本信息输入表!$K$6&amp;"填表人："&amp;基本信息输入表!$M$30</f>
        <v>产权持有单位填表人：包娴</v>
      </c>
      <c r="E28" s="9"/>
      <c r="F28" s="9"/>
      <c r="G28" s="9"/>
      <c r="H28" s="9"/>
      <c r="I28" s="223"/>
      <c r="J28" s="9"/>
      <c r="M28" s="9" t="str">
        <f>"评估人员："&amp;基本信息输入表!$Q$30</f>
        <v>评估人员：资谷才、王晓</v>
      </c>
      <c r="P28" s="54" t="s">
        <v>837</v>
      </c>
    </row>
    <row r="29" customHeight="1" spans="1:10">
      <c r="A29" s="9" t="str">
        <f>"填表日期："&amp;YEAR(基本信息输入表!$O$30)&amp;"年"&amp;MONTH(基本信息输入表!$O$30)&amp;"月"&amp;DAY(基本信息输入表!$O$30)&amp;"日"</f>
        <v>填表日期：2024年5月8日</v>
      </c>
      <c r="E29" s="9"/>
      <c r="F29" s="9"/>
      <c r="G29" s="9"/>
      <c r="H29" s="9"/>
      <c r="I29" s="223"/>
      <c r="J29" s="9"/>
    </row>
  </sheetData>
  <mergeCells count="16">
    <mergeCell ref="A2:O2"/>
    <mergeCell ref="A3:O3"/>
    <mergeCell ref="E6:G6"/>
    <mergeCell ref="K6:M6"/>
    <mergeCell ref="A25:D25"/>
    <mergeCell ref="A26:D26"/>
    <mergeCell ref="A27:D27"/>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P30"/>
  <sheetViews>
    <sheetView showGridLines="0" zoomScale="96" zoomScaleNormal="96" topLeftCell="A4" workbookViewId="0">
      <selection activeCell="J22" sqref="J22"/>
    </sheetView>
  </sheetViews>
  <sheetFormatPr defaultColWidth="9" defaultRowHeight="15.75" customHeight="1"/>
  <cols>
    <col min="1" max="1" width="7.66666666666667" style="9" customWidth="1"/>
    <col min="2" max="2" width="13.1666666666667" style="9" customWidth="1"/>
    <col min="3" max="3" width="8" style="9" customWidth="1"/>
    <col min="4" max="4" width="9.66666666666667" style="9" customWidth="1"/>
    <col min="5" max="5" width="10.6666666666667" style="9" customWidth="1"/>
    <col min="6" max="6" width="5.5" style="392" customWidth="1"/>
    <col min="7" max="7" width="12.1666666666667" style="9" customWidth="1"/>
    <col min="8" max="8" width="15" style="9" customWidth="1"/>
    <col min="9" max="9" width="8" style="223" customWidth="1"/>
    <col min="10" max="10" width="13.1666666666667" style="9" customWidth="1"/>
    <col min="11" max="11" width="8" style="9" customWidth="1"/>
    <col min="12" max="12" width="8.66666666666667" style="9" customWidth="1"/>
    <col min="13" max="13" width="10.5" style="9" customWidth="1"/>
    <col min="14" max="14" width="7.66666666666667" style="9" customWidth="1"/>
    <col min="15" max="15" width="11.6666666666667" style="9" customWidth="1"/>
    <col min="16" max="17" width="9" style="9" customWidth="1"/>
    <col min="18" max="16384" width="9" style="9"/>
  </cols>
  <sheetData>
    <row r="1" customHeight="1" spans="1:1">
      <c r="A1" s="10" t="s">
        <v>0</v>
      </c>
    </row>
    <row r="2" s="7" customFormat="1" ht="30" customHeight="1" spans="1:1">
      <c r="A2" s="11" t="s">
        <v>37</v>
      </c>
    </row>
    <row r="3" customHeight="1" spans="1:1">
      <c r="A3" s="8" t="str">
        <f>"评估基准日："&amp;TEXT(基本信息输入表!M7,"yyyy年mm月dd日")</f>
        <v>评估基准日：2024年04月30日</v>
      </c>
    </row>
    <row r="4" ht="14.25" customHeight="1" spans="1:15">
      <c r="A4" s="8"/>
      <c r="B4" s="8"/>
      <c r="C4" s="8"/>
      <c r="D4" s="8"/>
      <c r="E4" s="8"/>
      <c r="F4" s="8"/>
      <c r="G4" s="8"/>
      <c r="H4" s="8"/>
      <c r="I4" s="359"/>
      <c r="J4" s="8"/>
      <c r="K4" s="8"/>
      <c r="L4" s="8"/>
      <c r="M4" s="8"/>
      <c r="N4" s="8"/>
      <c r="O4" s="13" t="s">
        <v>1271</v>
      </c>
    </row>
    <row r="5" customHeight="1" spans="1:15">
      <c r="A5" s="9" t="str">
        <f>基本信息输入表!K6&amp;"："&amp;基本信息输入表!M6</f>
        <v>产权持有单位：昆明中石油昆仑车用天然气有限公司</v>
      </c>
      <c r="O5" s="208" t="s">
        <v>885</v>
      </c>
    </row>
    <row r="6" s="8" customFormat="1" customHeight="1" spans="1:15">
      <c r="A6" s="32" t="s">
        <v>4</v>
      </c>
      <c r="B6" s="32" t="s">
        <v>1249</v>
      </c>
      <c r="C6" s="79" t="s">
        <v>1250</v>
      </c>
      <c r="D6" s="79" t="s">
        <v>1261</v>
      </c>
      <c r="E6" s="32" t="s">
        <v>6</v>
      </c>
      <c r="F6" s="174"/>
      <c r="G6" s="175"/>
      <c r="H6" s="79" t="s">
        <v>1232</v>
      </c>
      <c r="I6" s="360" t="s">
        <v>1262</v>
      </c>
      <c r="J6" s="79" t="s">
        <v>1263</v>
      </c>
      <c r="K6" s="32" t="s">
        <v>7</v>
      </c>
      <c r="L6" s="174"/>
      <c r="M6" s="175"/>
      <c r="N6" s="460" t="s">
        <v>683</v>
      </c>
      <c r="O6" s="32" t="s">
        <v>176</v>
      </c>
    </row>
    <row r="7" s="8" customFormat="1" customHeight="1" spans="1:16">
      <c r="A7" s="170"/>
      <c r="B7" s="170"/>
      <c r="C7" s="206"/>
      <c r="D7" s="206"/>
      <c r="E7" s="388" t="s">
        <v>1251</v>
      </c>
      <c r="F7" s="109" t="s">
        <v>1252</v>
      </c>
      <c r="G7" s="109" t="s">
        <v>1253</v>
      </c>
      <c r="H7" s="206"/>
      <c r="I7" s="206"/>
      <c r="J7" s="206"/>
      <c r="K7" s="388" t="s">
        <v>1254</v>
      </c>
      <c r="L7" s="109" t="s">
        <v>1255</v>
      </c>
      <c r="M7" s="109" t="s">
        <v>1253</v>
      </c>
      <c r="N7" s="170"/>
      <c r="O7" s="170"/>
      <c r="P7" s="209" t="s">
        <v>890</v>
      </c>
    </row>
    <row r="8" s="8" customFormat="1" ht="12.75" customHeight="1" spans="1:16">
      <c r="A8" s="19" t="str">
        <f>IF(B8="","",ROW()-7)</f>
        <v/>
      </c>
      <c r="B8" s="20"/>
      <c r="C8" s="20"/>
      <c r="D8" s="20"/>
      <c r="E8" s="390"/>
      <c r="F8" s="115"/>
      <c r="G8" s="115"/>
      <c r="H8" s="115"/>
      <c r="I8" s="461"/>
      <c r="J8" s="115"/>
      <c r="K8" s="55"/>
      <c r="L8" s="22"/>
      <c r="M8" s="22"/>
      <c r="N8" s="22" t="str">
        <f>IF(G8-H8=0,"",(M8-G8+H8)/(G8-H8)*100)</f>
        <v/>
      </c>
      <c r="O8" s="20"/>
      <c r="P8" s="8" t="s">
        <v>1272</v>
      </c>
    </row>
    <row r="9" s="8" customFormat="1" ht="12.75" customHeight="1" spans="1:16">
      <c r="A9" s="19" t="str">
        <f t="shared" ref="A9:A25" si="0">IF(B9="","",ROW()-7)</f>
        <v/>
      </c>
      <c r="B9" s="20"/>
      <c r="C9" s="20"/>
      <c r="D9" s="20"/>
      <c r="E9" s="390"/>
      <c r="F9" s="115"/>
      <c r="G9" s="115"/>
      <c r="H9" s="115"/>
      <c r="I9" s="461"/>
      <c r="J9" s="115"/>
      <c r="K9" s="55"/>
      <c r="L9" s="22"/>
      <c r="M9" s="22"/>
      <c r="N9" s="22" t="str">
        <f t="shared" ref="N9:N28" si="1">IF(G9-H9=0,"",(M9-G9+H9)/(G9-H9)*100)</f>
        <v/>
      </c>
      <c r="O9" s="20"/>
      <c r="P9" s="8" t="s">
        <v>1273</v>
      </c>
    </row>
    <row r="10" s="8" customFormat="1" ht="12.75" customHeight="1" spans="1:16">
      <c r="A10" s="19" t="str">
        <f t="shared" si="0"/>
        <v/>
      </c>
      <c r="B10" s="20"/>
      <c r="C10" s="20"/>
      <c r="D10" s="20"/>
      <c r="E10" s="390"/>
      <c r="F10" s="115"/>
      <c r="G10" s="115"/>
      <c r="H10" s="115"/>
      <c r="I10" s="461"/>
      <c r="J10" s="115"/>
      <c r="K10" s="55"/>
      <c r="L10" s="22"/>
      <c r="M10" s="22"/>
      <c r="N10" s="22" t="str">
        <f t="shared" si="1"/>
        <v/>
      </c>
      <c r="O10" s="20"/>
      <c r="P10" s="8" t="s">
        <v>1274</v>
      </c>
    </row>
    <row r="11" s="8" customFormat="1" ht="12.75" customHeight="1" spans="1:16">
      <c r="A11" s="19" t="str">
        <f t="shared" si="0"/>
        <v/>
      </c>
      <c r="B11" s="20"/>
      <c r="C11" s="20"/>
      <c r="D11" s="20"/>
      <c r="E11" s="390"/>
      <c r="F11" s="115"/>
      <c r="G11" s="115"/>
      <c r="H11" s="115"/>
      <c r="I11" s="461"/>
      <c r="J11" s="115"/>
      <c r="K11" s="55"/>
      <c r="L11" s="22"/>
      <c r="M11" s="22"/>
      <c r="N11" s="22" t="str">
        <f t="shared" si="1"/>
        <v/>
      </c>
      <c r="O11" s="20"/>
      <c r="P11" s="8" t="s">
        <v>1275</v>
      </c>
    </row>
    <row r="12" s="8" customFormat="1" ht="12.75" customHeight="1" spans="1:16">
      <c r="A12" s="19" t="str">
        <f t="shared" si="0"/>
        <v/>
      </c>
      <c r="B12" s="20"/>
      <c r="C12" s="20"/>
      <c r="D12" s="20"/>
      <c r="E12" s="390"/>
      <c r="F12" s="115"/>
      <c r="G12" s="115"/>
      <c r="H12" s="115"/>
      <c r="I12" s="461"/>
      <c r="J12" s="115"/>
      <c r="K12" s="55"/>
      <c r="L12" s="22"/>
      <c r="M12" s="22"/>
      <c r="N12" s="22" t="str">
        <f t="shared" si="1"/>
        <v/>
      </c>
      <c r="O12" s="20"/>
      <c r="P12" s="8" t="s">
        <v>1276</v>
      </c>
    </row>
    <row r="13" s="8" customFormat="1" ht="12.75" customHeight="1" spans="1:16">
      <c r="A13" s="19" t="str">
        <f t="shared" si="0"/>
        <v/>
      </c>
      <c r="B13" s="20"/>
      <c r="C13" s="20"/>
      <c r="D13" s="20"/>
      <c r="E13" s="390"/>
      <c r="F13" s="115"/>
      <c r="G13" s="115"/>
      <c r="H13" s="115"/>
      <c r="I13" s="461"/>
      <c r="J13" s="115"/>
      <c r="K13" s="55"/>
      <c r="L13" s="22"/>
      <c r="M13" s="22"/>
      <c r="N13" s="22" t="str">
        <f t="shared" si="1"/>
        <v/>
      </c>
      <c r="O13" s="20"/>
      <c r="P13" s="8" t="s">
        <v>1277</v>
      </c>
    </row>
    <row r="14" s="8" customFormat="1" ht="12.75" customHeight="1" spans="1:16">
      <c r="A14" s="19" t="str">
        <f t="shared" si="0"/>
        <v/>
      </c>
      <c r="B14" s="20"/>
      <c r="C14" s="20"/>
      <c r="D14" s="20"/>
      <c r="E14" s="390"/>
      <c r="F14" s="115"/>
      <c r="G14" s="115"/>
      <c r="H14" s="115"/>
      <c r="I14" s="461"/>
      <c r="J14" s="115"/>
      <c r="K14" s="55"/>
      <c r="L14" s="22"/>
      <c r="M14" s="22"/>
      <c r="N14" s="22" t="str">
        <f t="shared" si="1"/>
        <v/>
      </c>
      <c r="O14" s="20"/>
      <c r="P14" s="8" t="s">
        <v>1278</v>
      </c>
    </row>
    <row r="15" s="8" customFormat="1" ht="12.75" customHeight="1" spans="1:16">
      <c r="A15" s="19" t="str">
        <f t="shared" si="0"/>
        <v/>
      </c>
      <c r="B15" s="20"/>
      <c r="C15" s="20"/>
      <c r="D15" s="20"/>
      <c r="E15" s="390"/>
      <c r="F15" s="115"/>
      <c r="G15" s="115"/>
      <c r="H15" s="115"/>
      <c r="I15" s="461"/>
      <c r="J15" s="115"/>
      <c r="K15" s="55"/>
      <c r="L15" s="22"/>
      <c r="M15" s="22"/>
      <c r="N15" s="22" t="str">
        <f t="shared" si="1"/>
        <v/>
      </c>
      <c r="O15" s="20"/>
      <c r="P15" s="8" t="s">
        <v>1279</v>
      </c>
    </row>
    <row r="16" s="8" customFormat="1" ht="12.75" customHeight="1" spans="1:16">
      <c r="A16" s="19" t="str">
        <f t="shared" si="0"/>
        <v/>
      </c>
      <c r="B16" s="20"/>
      <c r="C16" s="20"/>
      <c r="D16" s="20"/>
      <c r="E16" s="390"/>
      <c r="F16" s="115"/>
      <c r="G16" s="115"/>
      <c r="H16" s="115"/>
      <c r="I16" s="461"/>
      <c r="J16" s="115"/>
      <c r="K16" s="55"/>
      <c r="L16" s="22"/>
      <c r="M16" s="22"/>
      <c r="N16" s="22" t="str">
        <f t="shared" si="1"/>
        <v/>
      </c>
      <c r="O16" s="20"/>
      <c r="P16" s="8" t="s">
        <v>1280</v>
      </c>
    </row>
    <row r="17" s="8" customFormat="1" ht="12.75" customHeight="1" spans="1:16">
      <c r="A17" s="19" t="str">
        <f t="shared" si="0"/>
        <v/>
      </c>
      <c r="B17" s="20"/>
      <c r="C17" s="20"/>
      <c r="D17" s="20"/>
      <c r="E17" s="390"/>
      <c r="F17" s="115"/>
      <c r="G17" s="115"/>
      <c r="H17" s="115"/>
      <c r="I17" s="461"/>
      <c r="J17" s="115"/>
      <c r="K17" s="55"/>
      <c r="L17" s="22"/>
      <c r="M17" s="22"/>
      <c r="N17" s="22" t="str">
        <f t="shared" si="1"/>
        <v/>
      </c>
      <c r="O17" s="20"/>
      <c r="P17" s="8" t="s">
        <v>1281</v>
      </c>
    </row>
    <row r="18" s="8" customFormat="1" ht="12.75" customHeight="1" spans="1:16">
      <c r="A18" s="19" t="str">
        <f t="shared" si="0"/>
        <v/>
      </c>
      <c r="B18" s="20"/>
      <c r="C18" s="20"/>
      <c r="D18" s="20"/>
      <c r="E18" s="390"/>
      <c r="F18" s="115"/>
      <c r="G18" s="115"/>
      <c r="H18" s="115"/>
      <c r="I18" s="461"/>
      <c r="J18" s="115"/>
      <c r="K18" s="55"/>
      <c r="L18" s="22"/>
      <c r="M18" s="22"/>
      <c r="N18" s="22" t="str">
        <f t="shared" si="1"/>
        <v/>
      </c>
      <c r="O18" s="20"/>
      <c r="P18" s="8" t="s">
        <v>1282</v>
      </c>
    </row>
    <row r="19" s="8" customFormat="1" ht="12.75" customHeight="1" spans="1:16">
      <c r="A19" s="19" t="str">
        <f t="shared" si="0"/>
        <v/>
      </c>
      <c r="B19" s="20"/>
      <c r="C19" s="20"/>
      <c r="D19" s="20"/>
      <c r="E19" s="390"/>
      <c r="F19" s="115"/>
      <c r="G19" s="115"/>
      <c r="H19" s="115"/>
      <c r="I19" s="461"/>
      <c r="J19" s="115"/>
      <c r="K19" s="55"/>
      <c r="L19" s="22"/>
      <c r="M19" s="22"/>
      <c r="N19" s="22" t="str">
        <f t="shared" si="1"/>
        <v/>
      </c>
      <c r="O19" s="20"/>
      <c r="P19" s="8" t="s">
        <v>1283</v>
      </c>
    </row>
    <row r="20" s="8" customFormat="1" ht="12.75" customHeight="1" spans="1:16">
      <c r="A20" s="19" t="str">
        <f t="shared" si="0"/>
        <v/>
      </c>
      <c r="B20" s="20"/>
      <c r="C20" s="20"/>
      <c r="D20" s="20"/>
      <c r="E20" s="390"/>
      <c r="F20" s="115"/>
      <c r="G20" s="115"/>
      <c r="H20" s="115"/>
      <c r="I20" s="461"/>
      <c r="J20" s="115"/>
      <c r="K20" s="55"/>
      <c r="L20" s="22"/>
      <c r="M20" s="22"/>
      <c r="N20" s="22" t="str">
        <f t="shared" si="1"/>
        <v/>
      </c>
      <c r="O20" s="20"/>
      <c r="P20" s="8" t="s">
        <v>1284</v>
      </c>
    </row>
    <row r="21" s="8" customFormat="1" ht="12.75" customHeight="1" spans="1:16">
      <c r="A21" s="19" t="str">
        <f t="shared" si="0"/>
        <v/>
      </c>
      <c r="B21" s="20"/>
      <c r="C21" s="20"/>
      <c r="D21" s="20"/>
      <c r="E21" s="390"/>
      <c r="F21" s="115"/>
      <c r="G21" s="115"/>
      <c r="H21" s="115"/>
      <c r="I21" s="461"/>
      <c r="J21" s="115"/>
      <c r="K21" s="55"/>
      <c r="L21" s="22"/>
      <c r="M21" s="22"/>
      <c r="N21" s="22" t="str">
        <f t="shared" si="1"/>
        <v/>
      </c>
      <c r="O21" s="20"/>
      <c r="P21" s="8" t="s">
        <v>1285</v>
      </c>
    </row>
    <row r="22" s="8" customFormat="1" ht="12.75" customHeight="1" spans="1:16">
      <c r="A22" s="19" t="str">
        <f t="shared" si="0"/>
        <v/>
      </c>
      <c r="B22" s="20"/>
      <c r="C22" s="20"/>
      <c r="D22" s="20"/>
      <c r="E22" s="390"/>
      <c r="F22" s="115"/>
      <c r="G22" s="115"/>
      <c r="H22" s="115"/>
      <c r="I22" s="461"/>
      <c r="J22" s="115"/>
      <c r="K22" s="55"/>
      <c r="L22" s="22"/>
      <c r="M22" s="22"/>
      <c r="N22" s="22" t="str">
        <f t="shared" si="1"/>
        <v/>
      </c>
      <c r="O22" s="20"/>
      <c r="P22" s="8" t="s">
        <v>1286</v>
      </c>
    </row>
    <row r="23" s="8" customFormat="1" ht="12.75" customHeight="1" spans="1:16">
      <c r="A23" s="19" t="str">
        <f t="shared" si="0"/>
        <v/>
      </c>
      <c r="B23" s="20"/>
      <c r="C23" s="20"/>
      <c r="D23" s="20"/>
      <c r="E23" s="390"/>
      <c r="F23" s="115"/>
      <c r="G23" s="115"/>
      <c r="H23" s="115"/>
      <c r="I23" s="461"/>
      <c r="J23" s="115"/>
      <c r="K23" s="55"/>
      <c r="L23" s="22"/>
      <c r="M23" s="22"/>
      <c r="N23" s="22" t="str">
        <f t="shared" si="1"/>
        <v/>
      </c>
      <c r="O23" s="20"/>
      <c r="P23" s="8" t="s">
        <v>1287</v>
      </c>
    </row>
    <row r="24" s="8" customFormat="1" ht="12.75" customHeight="1" spans="1:16">
      <c r="A24" s="19" t="str">
        <f t="shared" si="0"/>
        <v/>
      </c>
      <c r="B24" s="20"/>
      <c r="C24" s="20"/>
      <c r="D24" s="20"/>
      <c r="E24" s="390"/>
      <c r="F24" s="115"/>
      <c r="G24" s="115"/>
      <c r="H24" s="115"/>
      <c r="I24" s="461"/>
      <c r="J24" s="115"/>
      <c r="K24" s="55"/>
      <c r="L24" s="22"/>
      <c r="M24" s="22"/>
      <c r="N24" s="22" t="str">
        <f t="shared" si="1"/>
        <v/>
      </c>
      <c r="O24" s="20"/>
      <c r="P24" s="8" t="s">
        <v>1288</v>
      </c>
    </row>
    <row r="25" ht="12.75" customHeight="1" spans="1:16">
      <c r="A25" s="19" t="str">
        <f t="shared" si="0"/>
        <v/>
      </c>
      <c r="B25" s="20"/>
      <c r="C25" s="20"/>
      <c r="D25" s="20"/>
      <c r="E25" s="390"/>
      <c r="F25" s="115"/>
      <c r="G25" s="115"/>
      <c r="H25" s="115"/>
      <c r="I25" s="461"/>
      <c r="J25" s="115"/>
      <c r="K25" s="55"/>
      <c r="L25" s="22"/>
      <c r="M25" s="22"/>
      <c r="N25" s="22" t="str">
        <f t="shared" si="1"/>
        <v/>
      </c>
      <c r="O25" s="20"/>
      <c r="P25" s="8" t="s">
        <v>1289</v>
      </c>
    </row>
    <row r="26" ht="12.75" customHeight="1" spans="1:16">
      <c r="A26" s="19" t="s">
        <v>1290</v>
      </c>
      <c r="B26" s="174"/>
      <c r="C26" s="174"/>
      <c r="D26" s="175"/>
      <c r="E26" s="390"/>
      <c r="F26" s="115"/>
      <c r="G26" s="115">
        <f>SUM(G8:G25)</f>
        <v>0</v>
      </c>
      <c r="H26" s="115">
        <f>SUM(H8:H25)</f>
        <v>0</v>
      </c>
      <c r="I26" s="462"/>
      <c r="J26" s="115"/>
      <c r="K26" s="55"/>
      <c r="L26" s="22"/>
      <c r="M26" s="115">
        <f>SUM(M8:M25)</f>
        <v>0</v>
      </c>
      <c r="N26" s="22" t="str">
        <f t="shared" si="1"/>
        <v/>
      </c>
      <c r="O26" s="20"/>
      <c r="P26" s="8"/>
    </row>
    <row r="27" ht="12.75" customHeight="1" spans="1:16">
      <c r="A27" s="19" t="s">
        <v>1291</v>
      </c>
      <c r="B27" s="174"/>
      <c r="C27" s="174"/>
      <c r="D27" s="175"/>
      <c r="E27" s="390"/>
      <c r="F27" s="115"/>
      <c r="G27" s="115">
        <f>H26</f>
        <v>0</v>
      </c>
      <c r="H27" s="115"/>
      <c r="I27" s="462"/>
      <c r="J27" s="115"/>
      <c r="K27" s="55"/>
      <c r="L27" s="22"/>
      <c r="M27" s="22"/>
      <c r="N27" s="22"/>
      <c r="O27" s="20"/>
      <c r="P27" s="8"/>
    </row>
    <row r="28" customHeight="1" spans="1:16">
      <c r="A28" s="23" t="s">
        <v>1292</v>
      </c>
      <c r="B28" s="178"/>
      <c r="C28" s="178"/>
      <c r="D28" s="179"/>
      <c r="E28" s="391"/>
      <c r="F28" s="30"/>
      <c r="G28" s="391">
        <f>G26-G27</f>
        <v>0</v>
      </c>
      <c r="H28" s="391"/>
      <c r="I28" s="463"/>
      <c r="J28" s="391"/>
      <c r="K28" s="391"/>
      <c r="L28" s="30"/>
      <c r="M28" s="391">
        <f>M26</f>
        <v>0</v>
      </c>
      <c r="N28" s="22" t="str">
        <f t="shared" si="1"/>
        <v/>
      </c>
      <c r="O28" s="26"/>
      <c r="P28" s="8"/>
    </row>
    <row r="29" customHeight="1" spans="1:16">
      <c r="A29" s="9" t="str">
        <f>基本信息输入表!$K$6&amp;"填表人："&amp;基本信息输入表!$M$31</f>
        <v>产权持有单位填表人：包娴</v>
      </c>
      <c r="F29" s="9"/>
      <c r="M29" s="9" t="str">
        <f>"评估人员："&amp;基本信息输入表!$Q$31</f>
        <v>评估人员：资谷才、王晓</v>
      </c>
      <c r="P29" s="8"/>
    </row>
    <row r="30" customHeight="1" spans="1:16">
      <c r="A30" s="9" t="str">
        <f>"填表日期："&amp;YEAR(基本信息输入表!$O$31)&amp;"年"&amp;MONTH(基本信息输入表!$O$31)&amp;"月"&amp;DAY(基本信息输入表!$O$31)&amp;"日"</f>
        <v>填表日期：2024年5月8日</v>
      </c>
      <c r="F30" s="9"/>
      <c r="P30" s="8"/>
    </row>
  </sheetData>
  <mergeCells count="16">
    <mergeCell ref="A2:O2"/>
    <mergeCell ref="A3:O3"/>
    <mergeCell ref="E6:G6"/>
    <mergeCell ref="K6:M6"/>
    <mergeCell ref="A26:D26"/>
    <mergeCell ref="A27:D27"/>
    <mergeCell ref="A28:D28"/>
    <mergeCell ref="A6:A7"/>
    <mergeCell ref="B6:B7"/>
    <mergeCell ref="C6:C7"/>
    <mergeCell ref="D6:D7"/>
    <mergeCell ref="H6:H7"/>
    <mergeCell ref="I6:I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N30"/>
  <sheetViews>
    <sheetView showGridLines="0" zoomScale="96" zoomScaleNormal="96" topLeftCell="A4" workbookViewId="0">
      <selection activeCell="G19" sqref="G19"/>
    </sheetView>
  </sheetViews>
  <sheetFormatPr defaultColWidth="9" defaultRowHeight="15.75" customHeight="1"/>
  <cols>
    <col min="1" max="1" width="5.66666666666667" style="9" customWidth="1"/>
    <col min="2" max="2" width="13.1666666666667" style="9" customWidth="1"/>
    <col min="3" max="3" width="11.1666666666667" style="9" customWidth="1"/>
    <col min="4" max="4" width="8" style="9" customWidth="1"/>
    <col min="5" max="5" width="4.66666666666667" style="9" customWidth="1"/>
    <col min="6" max="6" width="5.5" style="9" customWidth="1"/>
    <col min="7" max="7" width="9.16666666666667" style="9" customWidth="1"/>
    <col min="8" max="8" width="15" style="9" customWidth="1"/>
    <col min="9" max="9" width="8" style="9" customWidth="1"/>
    <col min="10" max="10" width="8.66666666666667" style="9" customWidth="1"/>
    <col min="11" max="11" width="9.66666666666667" style="9" customWidth="1"/>
    <col min="12" max="13" width="8.16666666666667" style="9" customWidth="1"/>
    <col min="14" max="14" width="9" style="8" customWidth="1"/>
    <col min="15" max="16" width="9" style="9" customWidth="1"/>
    <col min="17" max="16384" width="9" style="9"/>
  </cols>
  <sheetData>
    <row r="1" customHeight="1" spans="1:1">
      <c r="A1" s="10" t="s">
        <v>0</v>
      </c>
    </row>
    <row r="2" s="7" customFormat="1" ht="30" customHeight="1" spans="1:14">
      <c r="A2" s="11" t="s">
        <v>41</v>
      </c>
      <c r="N2" s="12"/>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1293</v>
      </c>
    </row>
    <row r="5" customHeight="1" spans="1:13">
      <c r="A5" s="9" t="str">
        <f>基本信息输入表!K6&amp;"："&amp;基本信息输入表!M6</f>
        <v>产权持有单位：昆明中石油昆仑车用天然气有限公司</v>
      </c>
      <c r="M5" s="208" t="s">
        <v>885</v>
      </c>
    </row>
    <row r="6" s="8" customFormat="1" customHeight="1" spans="1:13">
      <c r="A6" s="32" t="s">
        <v>4</v>
      </c>
      <c r="B6" s="32" t="s">
        <v>1249</v>
      </c>
      <c r="C6" s="32" t="s">
        <v>1294</v>
      </c>
      <c r="D6" s="99" t="s">
        <v>1250</v>
      </c>
      <c r="E6" s="32" t="s">
        <v>6</v>
      </c>
      <c r="F6" s="174"/>
      <c r="G6" s="175"/>
      <c r="H6" s="79" t="s">
        <v>1232</v>
      </c>
      <c r="I6" s="32" t="s">
        <v>7</v>
      </c>
      <c r="J6" s="174"/>
      <c r="K6" s="175"/>
      <c r="L6" s="32" t="s">
        <v>683</v>
      </c>
      <c r="M6" s="32" t="s">
        <v>176</v>
      </c>
    </row>
    <row r="7" s="8" customFormat="1" customHeight="1" spans="1:14">
      <c r="A7" s="170"/>
      <c r="B7" s="170"/>
      <c r="C7" s="170"/>
      <c r="D7" s="170"/>
      <c r="E7" s="388" t="s">
        <v>1251</v>
      </c>
      <c r="F7" s="109" t="s">
        <v>1252</v>
      </c>
      <c r="G7" s="109" t="s">
        <v>1253</v>
      </c>
      <c r="H7" s="206"/>
      <c r="I7" s="388" t="s">
        <v>1254</v>
      </c>
      <c r="J7" s="109" t="s">
        <v>1255</v>
      </c>
      <c r="K7" s="109" t="s">
        <v>1253</v>
      </c>
      <c r="L7" s="170"/>
      <c r="M7" s="170"/>
      <c r="N7" s="209" t="s">
        <v>890</v>
      </c>
    </row>
    <row r="8" ht="12.75" customHeight="1" spans="1:14">
      <c r="A8" s="19" t="str">
        <f>IF(B8="","",ROW()-7)</f>
        <v/>
      </c>
      <c r="B8" s="20"/>
      <c r="C8" s="20"/>
      <c r="D8" s="20"/>
      <c r="E8" s="390"/>
      <c r="F8" s="115"/>
      <c r="G8" s="115"/>
      <c r="H8" s="115"/>
      <c r="I8" s="390"/>
      <c r="J8" s="22"/>
      <c r="K8" s="22"/>
      <c r="L8" s="22" t="str">
        <f>IF(G8-H8=0,"",(K8-G8+H8)/(G8-H8)*100)</f>
        <v/>
      </c>
      <c r="M8" s="20"/>
      <c r="N8" s="8" t="s">
        <v>1295</v>
      </c>
    </row>
    <row r="9" ht="12.75" customHeight="1" spans="1:14">
      <c r="A9" s="19" t="str">
        <f t="shared" ref="A9:A25" si="0">IF(B9="","",ROW()-7)</f>
        <v/>
      </c>
      <c r="B9" s="20"/>
      <c r="C9" s="20"/>
      <c r="D9" s="20"/>
      <c r="E9" s="390"/>
      <c r="F9" s="115"/>
      <c r="G9" s="115"/>
      <c r="H9" s="115"/>
      <c r="I9" s="390"/>
      <c r="J9" s="22"/>
      <c r="K9" s="22"/>
      <c r="L9" s="22" t="str">
        <f t="shared" ref="L9:L28" si="1">IF(G9-H9=0,"",(K9-G9+H9)/(G9-H9)*100)</f>
        <v/>
      </c>
      <c r="M9" s="20"/>
      <c r="N9" s="8" t="s">
        <v>1296</v>
      </c>
    </row>
    <row r="10" ht="12.75" customHeight="1" spans="1:14">
      <c r="A10" s="19" t="str">
        <f t="shared" si="0"/>
        <v/>
      </c>
      <c r="B10" s="20"/>
      <c r="C10" s="20"/>
      <c r="D10" s="20"/>
      <c r="E10" s="390"/>
      <c r="F10" s="115"/>
      <c r="G10" s="115"/>
      <c r="H10" s="115"/>
      <c r="I10" s="390"/>
      <c r="J10" s="22"/>
      <c r="K10" s="22"/>
      <c r="L10" s="22" t="str">
        <f t="shared" si="1"/>
        <v/>
      </c>
      <c r="M10" s="20"/>
      <c r="N10" s="8" t="s">
        <v>1297</v>
      </c>
    </row>
    <row r="11" ht="12.75" customHeight="1" spans="1:14">
      <c r="A11" s="19" t="str">
        <f t="shared" si="0"/>
        <v/>
      </c>
      <c r="B11" s="20"/>
      <c r="C11" s="20"/>
      <c r="D11" s="20"/>
      <c r="E11" s="390"/>
      <c r="F11" s="115"/>
      <c r="G11" s="115"/>
      <c r="H11" s="115"/>
      <c r="I11" s="390"/>
      <c r="J11" s="22"/>
      <c r="K11" s="22"/>
      <c r="L11" s="22" t="str">
        <f t="shared" si="1"/>
        <v/>
      </c>
      <c r="M11" s="20"/>
      <c r="N11" s="8" t="s">
        <v>1298</v>
      </c>
    </row>
    <row r="12" ht="12.75" customHeight="1" spans="1:14">
      <c r="A12" s="19" t="str">
        <f t="shared" si="0"/>
        <v/>
      </c>
      <c r="B12" s="20"/>
      <c r="C12" s="20"/>
      <c r="D12" s="20"/>
      <c r="E12" s="390"/>
      <c r="F12" s="115"/>
      <c r="G12" s="115"/>
      <c r="H12" s="115"/>
      <c r="I12" s="390"/>
      <c r="J12" s="22"/>
      <c r="K12" s="22"/>
      <c r="L12" s="22" t="str">
        <f t="shared" si="1"/>
        <v/>
      </c>
      <c r="M12" s="20"/>
      <c r="N12" s="8" t="s">
        <v>1299</v>
      </c>
    </row>
    <row r="13" ht="12.75" customHeight="1" spans="1:14">
      <c r="A13" s="19" t="str">
        <f t="shared" si="0"/>
        <v/>
      </c>
      <c r="B13" s="20"/>
      <c r="C13" s="20"/>
      <c r="D13" s="20"/>
      <c r="E13" s="390"/>
      <c r="F13" s="115"/>
      <c r="G13" s="115"/>
      <c r="H13" s="115"/>
      <c r="I13" s="390"/>
      <c r="J13" s="22"/>
      <c r="K13" s="22"/>
      <c r="L13" s="22" t="str">
        <f t="shared" si="1"/>
        <v/>
      </c>
      <c r="M13" s="20"/>
      <c r="N13" s="8" t="s">
        <v>1300</v>
      </c>
    </row>
    <row r="14" ht="12.75" customHeight="1" spans="1:14">
      <c r="A14" s="19" t="str">
        <f t="shared" si="0"/>
        <v/>
      </c>
      <c r="B14" s="20"/>
      <c r="C14" s="20"/>
      <c r="D14" s="20"/>
      <c r="E14" s="390"/>
      <c r="F14" s="115"/>
      <c r="G14" s="115"/>
      <c r="H14" s="115"/>
      <c r="I14" s="390"/>
      <c r="J14" s="22"/>
      <c r="K14" s="22"/>
      <c r="L14" s="22" t="str">
        <f t="shared" si="1"/>
        <v/>
      </c>
      <c r="M14" s="20"/>
      <c r="N14" s="8" t="s">
        <v>1301</v>
      </c>
    </row>
    <row r="15" ht="12.75" customHeight="1" spans="1:14">
      <c r="A15" s="19" t="str">
        <f t="shared" si="0"/>
        <v/>
      </c>
      <c r="B15" s="20"/>
      <c r="C15" s="20"/>
      <c r="D15" s="20"/>
      <c r="E15" s="390"/>
      <c r="F15" s="115"/>
      <c r="G15" s="115"/>
      <c r="H15" s="115"/>
      <c r="I15" s="390"/>
      <c r="J15" s="22"/>
      <c r="K15" s="22"/>
      <c r="L15" s="22" t="str">
        <f t="shared" si="1"/>
        <v/>
      </c>
      <c r="M15" s="20"/>
      <c r="N15" s="8" t="s">
        <v>1302</v>
      </c>
    </row>
    <row r="16" ht="12.75" customHeight="1" spans="1:14">
      <c r="A16" s="19" t="str">
        <f t="shared" si="0"/>
        <v/>
      </c>
      <c r="B16" s="20"/>
      <c r="C16" s="20"/>
      <c r="D16" s="20"/>
      <c r="E16" s="390"/>
      <c r="F16" s="115"/>
      <c r="G16" s="115"/>
      <c r="H16" s="115"/>
      <c r="I16" s="390"/>
      <c r="J16" s="22"/>
      <c r="K16" s="22"/>
      <c r="L16" s="22" t="str">
        <f t="shared" si="1"/>
        <v/>
      </c>
      <c r="M16" s="20"/>
      <c r="N16" s="8" t="s">
        <v>1303</v>
      </c>
    </row>
    <row r="17" ht="12.75" customHeight="1" spans="1:14">
      <c r="A17" s="19" t="str">
        <f t="shared" si="0"/>
        <v/>
      </c>
      <c r="B17" s="20"/>
      <c r="C17" s="20"/>
      <c r="D17" s="20"/>
      <c r="E17" s="390"/>
      <c r="F17" s="115"/>
      <c r="G17" s="115"/>
      <c r="H17" s="115"/>
      <c r="I17" s="390"/>
      <c r="J17" s="22"/>
      <c r="K17" s="22"/>
      <c r="L17" s="22" t="str">
        <f t="shared" si="1"/>
        <v/>
      </c>
      <c r="M17" s="20"/>
      <c r="N17" s="8" t="s">
        <v>1304</v>
      </c>
    </row>
    <row r="18" ht="12.75" customHeight="1" spans="1:14">
      <c r="A18" s="19" t="str">
        <f t="shared" si="0"/>
        <v/>
      </c>
      <c r="B18" s="20"/>
      <c r="C18" s="20"/>
      <c r="D18" s="20"/>
      <c r="E18" s="390"/>
      <c r="F18" s="115"/>
      <c r="G18" s="115"/>
      <c r="H18" s="115"/>
      <c r="I18" s="390"/>
      <c r="J18" s="22"/>
      <c r="K18" s="22"/>
      <c r="L18" s="22" t="str">
        <f t="shared" si="1"/>
        <v/>
      </c>
      <c r="M18" s="20"/>
      <c r="N18" s="8" t="s">
        <v>1305</v>
      </c>
    </row>
    <row r="19" ht="12.75" customHeight="1" spans="1:14">
      <c r="A19" s="19" t="str">
        <f t="shared" si="0"/>
        <v/>
      </c>
      <c r="B19" s="20"/>
      <c r="C19" s="20"/>
      <c r="D19" s="20"/>
      <c r="E19" s="390"/>
      <c r="F19" s="115"/>
      <c r="G19" s="115"/>
      <c r="H19" s="115"/>
      <c r="I19" s="390"/>
      <c r="J19" s="22"/>
      <c r="K19" s="22"/>
      <c r="L19" s="22" t="str">
        <f t="shared" si="1"/>
        <v/>
      </c>
      <c r="M19" s="20"/>
      <c r="N19" s="8" t="s">
        <v>1306</v>
      </c>
    </row>
    <row r="20" ht="12.75" customHeight="1" spans="1:14">
      <c r="A20" s="19" t="str">
        <f t="shared" si="0"/>
        <v/>
      </c>
      <c r="B20" s="20"/>
      <c r="C20" s="20"/>
      <c r="D20" s="20"/>
      <c r="E20" s="390"/>
      <c r="F20" s="115"/>
      <c r="G20" s="115"/>
      <c r="H20" s="115"/>
      <c r="I20" s="390"/>
      <c r="J20" s="22"/>
      <c r="K20" s="22"/>
      <c r="L20" s="22" t="str">
        <f t="shared" si="1"/>
        <v/>
      </c>
      <c r="M20" s="20"/>
      <c r="N20" s="8" t="s">
        <v>1307</v>
      </c>
    </row>
    <row r="21" ht="12.75" customHeight="1" spans="1:14">
      <c r="A21" s="19" t="str">
        <f t="shared" si="0"/>
        <v/>
      </c>
      <c r="B21" s="20"/>
      <c r="C21" s="20"/>
      <c r="D21" s="20"/>
      <c r="E21" s="390"/>
      <c r="F21" s="115"/>
      <c r="G21" s="115"/>
      <c r="H21" s="115"/>
      <c r="I21" s="390"/>
      <c r="J21" s="22"/>
      <c r="K21" s="22"/>
      <c r="L21" s="22" t="str">
        <f t="shared" si="1"/>
        <v/>
      </c>
      <c r="M21" s="20"/>
      <c r="N21" s="8" t="s">
        <v>1308</v>
      </c>
    </row>
    <row r="22" ht="12.75" customHeight="1" spans="1:14">
      <c r="A22" s="19" t="str">
        <f t="shared" si="0"/>
        <v/>
      </c>
      <c r="B22" s="20"/>
      <c r="C22" s="20"/>
      <c r="D22" s="20"/>
      <c r="E22" s="390"/>
      <c r="F22" s="115"/>
      <c r="G22" s="115"/>
      <c r="H22" s="115"/>
      <c r="I22" s="390"/>
      <c r="J22" s="22"/>
      <c r="K22" s="22"/>
      <c r="L22" s="22" t="str">
        <f t="shared" si="1"/>
        <v/>
      </c>
      <c r="M22" s="20"/>
      <c r="N22" s="8" t="s">
        <v>1309</v>
      </c>
    </row>
    <row r="23" ht="12.75" customHeight="1" spans="1:14">
      <c r="A23" s="19" t="str">
        <f t="shared" si="0"/>
        <v/>
      </c>
      <c r="B23" s="20"/>
      <c r="C23" s="20"/>
      <c r="D23" s="20"/>
      <c r="E23" s="390"/>
      <c r="F23" s="115"/>
      <c r="G23" s="115"/>
      <c r="H23" s="115"/>
      <c r="I23" s="390"/>
      <c r="J23" s="22"/>
      <c r="K23" s="22"/>
      <c r="L23" s="22" t="str">
        <f t="shared" si="1"/>
        <v/>
      </c>
      <c r="M23" s="20"/>
      <c r="N23" s="8" t="s">
        <v>1310</v>
      </c>
    </row>
    <row r="24" ht="12.75" customHeight="1" spans="1:14">
      <c r="A24" s="19" t="str">
        <f t="shared" si="0"/>
        <v/>
      </c>
      <c r="B24" s="20"/>
      <c r="C24" s="20"/>
      <c r="D24" s="20"/>
      <c r="E24" s="390"/>
      <c r="F24" s="115"/>
      <c r="G24" s="115"/>
      <c r="H24" s="115"/>
      <c r="I24" s="390"/>
      <c r="J24" s="22"/>
      <c r="K24" s="22"/>
      <c r="L24" s="22" t="str">
        <f t="shared" si="1"/>
        <v/>
      </c>
      <c r="M24" s="20"/>
      <c r="N24" s="8" t="s">
        <v>1311</v>
      </c>
    </row>
    <row r="25" ht="12.75" customHeight="1" spans="1:14">
      <c r="A25" s="19" t="str">
        <f t="shared" si="0"/>
        <v/>
      </c>
      <c r="B25" s="20"/>
      <c r="C25" s="20"/>
      <c r="D25" s="20"/>
      <c r="E25" s="390"/>
      <c r="F25" s="115"/>
      <c r="G25" s="115"/>
      <c r="H25" s="115"/>
      <c r="I25" s="390"/>
      <c r="J25" s="22"/>
      <c r="K25" s="22"/>
      <c r="L25" s="22" t="str">
        <f t="shared" si="1"/>
        <v/>
      </c>
      <c r="M25" s="20"/>
      <c r="N25" s="8" t="s">
        <v>1312</v>
      </c>
    </row>
    <row r="26" ht="12.75" customHeight="1" spans="1:13">
      <c r="A26" s="19" t="s">
        <v>1313</v>
      </c>
      <c r="B26" s="174"/>
      <c r="C26" s="174"/>
      <c r="D26" s="175"/>
      <c r="E26" s="390"/>
      <c r="F26" s="115"/>
      <c r="G26" s="115">
        <f>SUM(G8:G25)</f>
        <v>0</v>
      </c>
      <c r="H26" s="115">
        <f>SUM(H8:H25)</f>
        <v>0</v>
      </c>
      <c r="I26" s="390"/>
      <c r="J26" s="22"/>
      <c r="K26" s="115">
        <f>SUM(K8:K25)</f>
        <v>0</v>
      </c>
      <c r="L26" s="22" t="str">
        <f t="shared" si="1"/>
        <v/>
      </c>
      <c r="M26" s="20"/>
    </row>
    <row r="27" ht="12.75" customHeight="1" spans="1:13">
      <c r="A27" s="19" t="s">
        <v>1314</v>
      </c>
      <c r="B27" s="174"/>
      <c r="C27" s="174"/>
      <c r="D27" s="175"/>
      <c r="E27" s="390"/>
      <c r="F27" s="115"/>
      <c r="G27" s="115">
        <f>H26</f>
        <v>0</v>
      </c>
      <c r="H27" s="115"/>
      <c r="I27" s="390"/>
      <c r="J27" s="22"/>
      <c r="K27" s="22"/>
      <c r="L27" s="22"/>
      <c r="M27" s="20"/>
    </row>
    <row r="28" customHeight="1" spans="1:13">
      <c r="A28" s="23" t="s">
        <v>1315</v>
      </c>
      <c r="B28" s="178"/>
      <c r="C28" s="178"/>
      <c r="D28" s="179"/>
      <c r="E28" s="391"/>
      <c r="F28" s="30"/>
      <c r="G28" s="391">
        <f>G26-G27</f>
        <v>0</v>
      </c>
      <c r="H28" s="391"/>
      <c r="I28" s="30"/>
      <c r="J28" s="30"/>
      <c r="K28" s="391">
        <f>K26</f>
        <v>0</v>
      </c>
      <c r="L28" s="22" t="str">
        <f t="shared" si="1"/>
        <v/>
      </c>
      <c r="M28" s="26"/>
    </row>
    <row r="29" customHeight="1" spans="1:14">
      <c r="A29" s="9" t="str">
        <f>基本信息输入表!$K$6&amp;"填表人："&amp;基本信息输入表!$M$32</f>
        <v>产权持有单位填表人：包娴</v>
      </c>
      <c r="K29" s="9" t="str">
        <f>"评估人员："&amp;基本信息输入表!$Q$32</f>
        <v>评估人员：资谷才、王晓</v>
      </c>
      <c r="N29" s="209" t="s">
        <v>837</v>
      </c>
    </row>
    <row r="30" customHeight="1" spans="1:1">
      <c r="A30" s="9" t="str">
        <f>"填表日期："&amp;YEAR(基本信息输入表!$O$32)&amp;"年"&amp;MONTH(基本信息输入表!$O$32)&amp;"月"&amp;DAY(基本信息输入表!$O$32)&amp;"日"</f>
        <v>填表日期：2024年5月8日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P30"/>
  <sheetViews>
    <sheetView showGridLines="0" zoomScale="96" zoomScaleNormal="96" topLeftCell="A3" workbookViewId="0">
      <selection activeCell="E18" sqref="E18"/>
    </sheetView>
  </sheetViews>
  <sheetFormatPr defaultColWidth="9" defaultRowHeight="15.75" customHeight="1"/>
  <cols>
    <col min="1" max="1" width="4.5" style="9" customWidth="1"/>
    <col min="2" max="2" width="21.1666666666667" style="9" customWidth="1"/>
    <col min="3" max="4" width="8" style="9" customWidth="1"/>
    <col min="5" max="5" width="22.1666666666667" style="9" customWidth="1"/>
    <col min="6" max="6" width="12.5" style="9" customWidth="1"/>
    <col min="7" max="7" width="4.66666666666667" style="9" customWidth="1"/>
    <col min="8" max="8" width="5.5" style="9" customWidth="1"/>
    <col min="9" max="9" width="10.1666666666667" style="392" customWidth="1"/>
    <col min="10" max="10" width="11.1666666666667" style="392" customWidth="1"/>
    <col min="11" max="11" width="8" style="9" customWidth="1"/>
    <col min="12" max="12" width="8.66666666666667" style="9" customWidth="1"/>
    <col min="13" max="13" width="9.66666666666667" style="9" customWidth="1"/>
    <col min="14" max="14" width="9.16666666666667" style="9" customWidth="1"/>
    <col min="15" max="15" width="16.6666666666667" style="9" customWidth="1"/>
    <col min="16" max="16" width="8.66666666666667" style="9" customWidth="1"/>
    <col min="17" max="18" width="9" style="9" customWidth="1"/>
    <col min="19" max="16384" width="9" style="9"/>
  </cols>
  <sheetData>
    <row r="1" customHeight="1" spans="1:1">
      <c r="A1" s="10" t="s">
        <v>0</v>
      </c>
    </row>
    <row r="2" s="7" customFormat="1" ht="30" customHeight="1" spans="1:1">
      <c r="A2" s="11" t="s">
        <v>45</v>
      </c>
    </row>
    <row r="3" customHeight="1" spans="1:1">
      <c r="A3" s="8" t="str">
        <f>"评估基准日："&amp;TEXT(基本信息输入表!M7,"yyyy年mm月dd日")</f>
        <v>评估基准日：2024年04月30日</v>
      </c>
    </row>
    <row r="4" ht="14.25" customHeight="1" spans="1:15">
      <c r="A4" s="8"/>
      <c r="B4" s="8"/>
      <c r="C4" s="8"/>
      <c r="D4" s="8"/>
      <c r="E4" s="8"/>
      <c r="F4" s="8"/>
      <c r="G4" s="8"/>
      <c r="H4" s="8"/>
      <c r="I4" s="8"/>
      <c r="J4" s="8"/>
      <c r="K4" s="8"/>
      <c r="L4" s="8"/>
      <c r="M4" s="8"/>
      <c r="N4" s="8"/>
      <c r="O4" s="13" t="s">
        <v>1316</v>
      </c>
    </row>
    <row r="5" customHeight="1" spans="1:15">
      <c r="A5" s="9" t="str">
        <f>基本信息输入表!K6&amp;"："&amp;基本信息输入表!M6</f>
        <v>产权持有单位：昆明中石油昆仑车用天然气有限公司</v>
      </c>
      <c r="O5" s="208" t="s">
        <v>885</v>
      </c>
    </row>
    <row r="6" s="8" customFormat="1" customHeight="1" spans="1:15">
      <c r="A6" s="32" t="s">
        <v>4</v>
      </c>
      <c r="B6" s="32" t="s">
        <v>1317</v>
      </c>
      <c r="C6" s="17" t="s">
        <v>1318</v>
      </c>
      <c r="D6" s="79" t="s">
        <v>1250</v>
      </c>
      <c r="E6" s="79" t="s">
        <v>1319</v>
      </c>
      <c r="F6" s="79" t="s">
        <v>1320</v>
      </c>
      <c r="G6" s="32" t="s">
        <v>6</v>
      </c>
      <c r="H6" s="174"/>
      <c r="I6" s="175"/>
      <c r="J6" s="79" t="s">
        <v>1232</v>
      </c>
      <c r="K6" s="32" t="s">
        <v>7</v>
      </c>
      <c r="L6" s="174"/>
      <c r="M6" s="175"/>
      <c r="N6" s="32" t="s">
        <v>683</v>
      </c>
      <c r="O6" s="32" t="s">
        <v>176</v>
      </c>
    </row>
    <row r="7" s="8" customFormat="1" customHeight="1" spans="1:16">
      <c r="A7" s="170"/>
      <c r="B7" s="170"/>
      <c r="C7" s="206"/>
      <c r="D7" s="206"/>
      <c r="E7" s="206"/>
      <c r="F7" s="206"/>
      <c r="G7" s="388" t="s">
        <v>1251</v>
      </c>
      <c r="H7" s="109" t="s">
        <v>1252</v>
      </c>
      <c r="I7" s="109" t="s">
        <v>1253</v>
      </c>
      <c r="J7" s="206"/>
      <c r="K7" s="393" t="s">
        <v>1254</v>
      </c>
      <c r="L7" s="109" t="s">
        <v>1255</v>
      </c>
      <c r="M7" s="109" t="s">
        <v>1253</v>
      </c>
      <c r="N7" s="170"/>
      <c r="O7" s="170"/>
      <c r="P7" s="209" t="s">
        <v>890</v>
      </c>
    </row>
    <row r="8" s="8" customFormat="1" ht="12.75" customHeight="1" spans="1:16">
      <c r="A8" s="19" t="str">
        <f>IF(B8="","",ROW()-7)</f>
        <v/>
      </c>
      <c r="B8" s="20"/>
      <c r="C8" s="20"/>
      <c r="D8" s="20"/>
      <c r="E8" s="22"/>
      <c r="F8" s="20"/>
      <c r="G8" s="390"/>
      <c r="H8" s="115"/>
      <c r="I8" s="115"/>
      <c r="J8" s="115"/>
      <c r="K8" s="390"/>
      <c r="L8" s="115"/>
      <c r="M8" s="22"/>
      <c r="N8" s="22" t="str">
        <f>IF(I8-J8=0,"",(M8-I8+J8)/(I8-J8)*100)</f>
        <v/>
      </c>
      <c r="O8" s="20"/>
      <c r="P8" s="275" t="s">
        <v>1321</v>
      </c>
    </row>
    <row r="9" s="8" customFormat="1" ht="12.75" customHeight="1" spans="1:16">
      <c r="A9" s="19" t="str">
        <f t="shared" ref="A9:A25" si="0">IF(B9="","",ROW()-7)</f>
        <v/>
      </c>
      <c r="B9" s="20"/>
      <c r="C9" s="20"/>
      <c r="D9" s="20"/>
      <c r="E9" s="22"/>
      <c r="F9" s="20"/>
      <c r="G9" s="390"/>
      <c r="H9" s="115"/>
      <c r="I9" s="115"/>
      <c r="J9" s="115"/>
      <c r="K9" s="390"/>
      <c r="L9" s="115"/>
      <c r="M9" s="22"/>
      <c r="N9" s="22" t="str">
        <f t="shared" ref="N9:N28" si="1">IF(I9-J9=0,"",(M9-I9+J9)/(I9-J9)*100)</f>
        <v/>
      </c>
      <c r="O9" s="20"/>
      <c r="P9" s="275" t="s">
        <v>1322</v>
      </c>
    </row>
    <row r="10" s="8" customFormat="1" ht="12.75" customHeight="1" spans="1:16">
      <c r="A10" s="19" t="str">
        <f t="shared" si="0"/>
        <v/>
      </c>
      <c r="B10" s="20"/>
      <c r="C10" s="20"/>
      <c r="D10" s="20"/>
      <c r="E10" s="22"/>
      <c r="F10" s="20"/>
      <c r="G10" s="390"/>
      <c r="H10" s="115"/>
      <c r="I10" s="115"/>
      <c r="J10" s="115"/>
      <c r="K10" s="390"/>
      <c r="L10" s="115"/>
      <c r="M10" s="22"/>
      <c r="N10" s="22" t="str">
        <f t="shared" si="1"/>
        <v/>
      </c>
      <c r="O10" s="20"/>
      <c r="P10" s="275" t="s">
        <v>1323</v>
      </c>
    </row>
    <row r="11" s="8" customFormat="1" ht="12.75" customHeight="1" spans="1:16">
      <c r="A11" s="19" t="str">
        <f t="shared" si="0"/>
        <v/>
      </c>
      <c r="B11" s="20"/>
      <c r="C11" s="20"/>
      <c r="D11" s="20"/>
      <c r="E11" s="22"/>
      <c r="F11" s="20"/>
      <c r="G11" s="390"/>
      <c r="H11" s="115"/>
      <c r="I11" s="115"/>
      <c r="J11" s="115"/>
      <c r="K11" s="390"/>
      <c r="L11" s="115"/>
      <c r="M11" s="22"/>
      <c r="N11" s="22" t="str">
        <f t="shared" si="1"/>
        <v/>
      </c>
      <c r="O11" s="20"/>
      <c r="P11" s="275" t="s">
        <v>1324</v>
      </c>
    </row>
    <row r="12" s="8" customFormat="1" ht="12.75" customHeight="1" spans="1:16">
      <c r="A12" s="19" t="str">
        <f t="shared" si="0"/>
        <v/>
      </c>
      <c r="B12" s="20"/>
      <c r="C12" s="20"/>
      <c r="D12" s="20"/>
      <c r="E12" s="22"/>
      <c r="F12" s="20"/>
      <c r="G12" s="390"/>
      <c r="H12" s="115"/>
      <c r="I12" s="115"/>
      <c r="J12" s="115"/>
      <c r="K12" s="390"/>
      <c r="L12" s="115"/>
      <c r="M12" s="22"/>
      <c r="N12" s="22" t="str">
        <f t="shared" si="1"/>
        <v/>
      </c>
      <c r="O12" s="20"/>
      <c r="P12" s="275" t="s">
        <v>1325</v>
      </c>
    </row>
    <row r="13" s="8" customFormat="1" ht="12.75" customHeight="1" spans="1:16">
      <c r="A13" s="19" t="str">
        <f t="shared" si="0"/>
        <v/>
      </c>
      <c r="B13" s="20"/>
      <c r="C13" s="20"/>
      <c r="D13" s="20"/>
      <c r="E13" s="22"/>
      <c r="F13" s="20"/>
      <c r="G13" s="390"/>
      <c r="H13" s="115"/>
      <c r="I13" s="115"/>
      <c r="J13" s="115"/>
      <c r="K13" s="390"/>
      <c r="L13" s="115"/>
      <c r="M13" s="22"/>
      <c r="N13" s="22" t="str">
        <f t="shared" si="1"/>
        <v/>
      </c>
      <c r="O13" s="20"/>
      <c r="P13" s="275" t="s">
        <v>1326</v>
      </c>
    </row>
    <row r="14" s="8" customFormat="1" ht="12.75" customHeight="1" spans="1:16">
      <c r="A14" s="19" t="str">
        <f t="shared" si="0"/>
        <v/>
      </c>
      <c r="B14" s="20"/>
      <c r="C14" s="20"/>
      <c r="D14" s="20"/>
      <c r="E14" s="22"/>
      <c r="F14" s="20"/>
      <c r="G14" s="390"/>
      <c r="H14" s="115"/>
      <c r="I14" s="115"/>
      <c r="J14" s="115"/>
      <c r="K14" s="390"/>
      <c r="L14" s="115"/>
      <c r="M14" s="22"/>
      <c r="N14" s="22" t="str">
        <f t="shared" si="1"/>
        <v/>
      </c>
      <c r="O14" s="20"/>
      <c r="P14" s="275" t="s">
        <v>1327</v>
      </c>
    </row>
    <row r="15" s="8" customFormat="1" ht="12.75" customHeight="1" spans="1:16">
      <c r="A15" s="19" t="str">
        <f t="shared" si="0"/>
        <v/>
      </c>
      <c r="B15" s="20"/>
      <c r="C15" s="20"/>
      <c r="D15" s="20"/>
      <c r="E15" s="22"/>
      <c r="F15" s="20"/>
      <c r="G15" s="390"/>
      <c r="H15" s="115"/>
      <c r="I15" s="115"/>
      <c r="J15" s="115"/>
      <c r="K15" s="390"/>
      <c r="L15" s="115"/>
      <c r="M15" s="22"/>
      <c r="N15" s="22" t="str">
        <f t="shared" si="1"/>
        <v/>
      </c>
      <c r="O15" s="20"/>
      <c r="P15" s="275" t="s">
        <v>1328</v>
      </c>
    </row>
    <row r="16" s="8" customFormat="1" ht="12.75" customHeight="1" spans="1:16">
      <c r="A16" s="19" t="str">
        <f t="shared" si="0"/>
        <v/>
      </c>
      <c r="B16" s="20"/>
      <c r="C16" s="20"/>
      <c r="D16" s="20"/>
      <c r="E16" s="22"/>
      <c r="F16" s="20"/>
      <c r="G16" s="390"/>
      <c r="H16" s="115"/>
      <c r="I16" s="115"/>
      <c r="J16" s="115"/>
      <c r="K16" s="390"/>
      <c r="L16" s="115"/>
      <c r="M16" s="22"/>
      <c r="N16" s="22" t="str">
        <f t="shared" si="1"/>
        <v/>
      </c>
      <c r="O16" s="20"/>
      <c r="P16" s="275" t="s">
        <v>1329</v>
      </c>
    </row>
    <row r="17" s="8" customFormat="1" ht="12.75" customHeight="1" spans="1:16">
      <c r="A17" s="19" t="str">
        <f t="shared" si="0"/>
        <v/>
      </c>
      <c r="B17" s="20"/>
      <c r="C17" s="20"/>
      <c r="D17" s="20"/>
      <c r="E17" s="22"/>
      <c r="F17" s="20"/>
      <c r="G17" s="390"/>
      <c r="H17" s="115"/>
      <c r="I17" s="115"/>
      <c r="J17" s="115"/>
      <c r="K17" s="390"/>
      <c r="L17" s="115"/>
      <c r="M17" s="22"/>
      <c r="N17" s="22" t="str">
        <f t="shared" si="1"/>
        <v/>
      </c>
      <c r="O17" s="20"/>
      <c r="P17" s="275" t="s">
        <v>1330</v>
      </c>
    </row>
    <row r="18" s="8" customFormat="1" ht="12.75" customHeight="1" spans="1:16">
      <c r="A18" s="19" t="str">
        <f t="shared" si="0"/>
        <v/>
      </c>
      <c r="B18" s="20"/>
      <c r="C18" s="20"/>
      <c r="D18" s="20"/>
      <c r="E18" s="22"/>
      <c r="F18" s="20"/>
      <c r="G18" s="390"/>
      <c r="H18" s="115"/>
      <c r="I18" s="115"/>
      <c r="J18" s="115"/>
      <c r="K18" s="390"/>
      <c r="L18" s="115"/>
      <c r="M18" s="22"/>
      <c r="N18" s="22" t="str">
        <f t="shared" si="1"/>
        <v/>
      </c>
      <c r="O18" s="20"/>
      <c r="P18" s="275" t="s">
        <v>1331</v>
      </c>
    </row>
    <row r="19" s="8" customFormat="1" ht="12.75" customHeight="1" spans="1:16">
      <c r="A19" s="19" t="str">
        <f t="shared" si="0"/>
        <v/>
      </c>
      <c r="B19" s="20"/>
      <c r="C19" s="20"/>
      <c r="D19" s="20"/>
      <c r="E19" s="22"/>
      <c r="F19" s="20"/>
      <c r="G19" s="390"/>
      <c r="H19" s="115"/>
      <c r="I19" s="115"/>
      <c r="J19" s="115"/>
      <c r="K19" s="390"/>
      <c r="L19" s="115"/>
      <c r="M19" s="22"/>
      <c r="N19" s="22" t="str">
        <f t="shared" si="1"/>
        <v/>
      </c>
      <c r="O19" s="20"/>
      <c r="P19" s="275" t="s">
        <v>1332</v>
      </c>
    </row>
    <row r="20" s="8" customFormat="1" ht="12.75" customHeight="1" spans="1:16">
      <c r="A20" s="19" t="str">
        <f t="shared" si="0"/>
        <v/>
      </c>
      <c r="B20" s="20"/>
      <c r="C20" s="20"/>
      <c r="D20" s="20"/>
      <c r="E20" s="22"/>
      <c r="F20" s="20"/>
      <c r="G20" s="390"/>
      <c r="H20" s="115"/>
      <c r="I20" s="115"/>
      <c r="J20" s="115"/>
      <c r="K20" s="390"/>
      <c r="L20" s="115"/>
      <c r="M20" s="22"/>
      <c r="N20" s="22" t="str">
        <f t="shared" si="1"/>
        <v/>
      </c>
      <c r="O20" s="20"/>
      <c r="P20" s="275" t="s">
        <v>1333</v>
      </c>
    </row>
    <row r="21" s="8" customFormat="1" ht="12.75" customHeight="1" spans="1:16">
      <c r="A21" s="19" t="str">
        <f t="shared" si="0"/>
        <v/>
      </c>
      <c r="B21" s="20"/>
      <c r="C21" s="20"/>
      <c r="D21" s="20"/>
      <c r="E21" s="22"/>
      <c r="F21" s="20"/>
      <c r="G21" s="390"/>
      <c r="H21" s="115"/>
      <c r="I21" s="115"/>
      <c r="J21" s="115"/>
      <c r="K21" s="390"/>
      <c r="L21" s="115"/>
      <c r="M21" s="22"/>
      <c r="N21" s="22" t="str">
        <f t="shared" si="1"/>
        <v/>
      </c>
      <c r="O21" s="20"/>
      <c r="P21" s="275" t="s">
        <v>1334</v>
      </c>
    </row>
    <row r="22" s="8" customFormat="1" ht="12.75" customHeight="1" spans="1:16">
      <c r="A22" s="19" t="str">
        <f t="shared" si="0"/>
        <v/>
      </c>
      <c r="B22" s="20"/>
      <c r="C22" s="20"/>
      <c r="D22" s="20"/>
      <c r="E22" s="22"/>
      <c r="F22" s="20"/>
      <c r="G22" s="390"/>
      <c r="H22" s="115"/>
      <c r="I22" s="115"/>
      <c r="J22" s="115"/>
      <c r="K22" s="390"/>
      <c r="L22" s="115"/>
      <c r="M22" s="22"/>
      <c r="N22" s="22" t="str">
        <f t="shared" si="1"/>
        <v/>
      </c>
      <c r="O22" s="20"/>
      <c r="P22" s="275" t="s">
        <v>1335</v>
      </c>
    </row>
    <row r="23" s="8" customFormat="1" ht="12.75" customHeight="1" spans="1:16">
      <c r="A23" s="19" t="str">
        <f t="shared" si="0"/>
        <v/>
      </c>
      <c r="B23" s="20"/>
      <c r="C23" s="20"/>
      <c r="D23" s="20"/>
      <c r="E23" s="22"/>
      <c r="F23" s="20"/>
      <c r="G23" s="390"/>
      <c r="H23" s="115"/>
      <c r="I23" s="115"/>
      <c r="J23" s="115"/>
      <c r="K23" s="390"/>
      <c r="L23" s="115"/>
      <c r="M23" s="22"/>
      <c r="N23" s="22" t="str">
        <f t="shared" si="1"/>
        <v/>
      </c>
      <c r="O23" s="20"/>
      <c r="P23" s="275" t="s">
        <v>1336</v>
      </c>
    </row>
    <row r="24" s="8" customFormat="1" ht="12.75" customHeight="1" spans="1:16">
      <c r="A24" s="19" t="str">
        <f t="shared" si="0"/>
        <v/>
      </c>
      <c r="B24" s="20"/>
      <c r="C24" s="20"/>
      <c r="D24" s="20"/>
      <c r="E24" s="22"/>
      <c r="F24" s="20"/>
      <c r="G24" s="390"/>
      <c r="H24" s="115"/>
      <c r="I24" s="115"/>
      <c r="J24" s="115"/>
      <c r="K24" s="390"/>
      <c r="L24" s="115"/>
      <c r="M24" s="22"/>
      <c r="N24" s="22" t="str">
        <f t="shared" si="1"/>
        <v/>
      </c>
      <c r="O24" s="20"/>
      <c r="P24" s="275" t="s">
        <v>1337</v>
      </c>
    </row>
    <row r="25" ht="12.75" customHeight="1" spans="1:16">
      <c r="A25" s="19" t="str">
        <f t="shared" si="0"/>
        <v/>
      </c>
      <c r="B25" s="20"/>
      <c r="C25" s="20"/>
      <c r="D25" s="20"/>
      <c r="E25" s="22"/>
      <c r="F25" s="20"/>
      <c r="G25" s="390"/>
      <c r="H25" s="115"/>
      <c r="I25" s="115"/>
      <c r="J25" s="115"/>
      <c r="K25" s="390"/>
      <c r="L25" s="115"/>
      <c r="M25" s="22"/>
      <c r="N25" s="22" t="str">
        <f t="shared" si="1"/>
        <v/>
      </c>
      <c r="O25" s="20"/>
      <c r="P25" s="275" t="s">
        <v>1338</v>
      </c>
    </row>
    <row r="26" ht="12.75" customHeight="1" spans="1:16">
      <c r="A26" s="19" t="s">
        <v>1339</v>
      </c>
      <c r="B26" s="174"/>
      <c r="C26" s="174"/>
      <c r="D26" s="175"/>
      <c r="E26" s="22"/>
      <c r="F26" s="20"/>
      <c r="G26" s="390"/>
      <c r="H26" s="115"/>
      <c r="I26" s="115">
        <f>SUM(I8:I25)</f>
        <v>0</v>
      </c>
      <c r="J26" s="115">
        <f>SUM(J8:J25)</f>
        <v>0</v>
      </c>
      <c r="K26" s="390"/>
      <c r="L26" s="115"/>
      <c r="M26" s="115">
        <f>SUM(M8:M25)</f>
        <v>0</v>
      </c>
      <c r="N26" s="22" t="str">
        <f t="shared" si="1"/>
        <v/>
      </c>
      <c r="O26" s="20"/>
      <c r="P26" s="202"/>
    </row>
    <row r="27" ht="12.75" customHeight="1" spans="1:15">
      <c r="A27" s="19" t="s">
        <v>1340</v>
      </c>
      <c r="B27" s="174"/>
      <c r="C27" s="174"/>
      <c r="D27" s="175"/>
      <c r="E27" s="22"/>
      <c r="F27" s="20"/>
      <c r="G27" s="390"/>
      <c r="H27" s="115"/>
      <c r="I27" s="115">
        <f>J26</f>
        <v>0</v>
      </c>
      <c r="J27" s="115"/>
      <c r="K27" s="390"/>
      <c r="L27" s="115"/>
      <c r="M27" s="22"/>
      <c r="N27" s="22"/>
      <c r="O27" s="20"/>
    </row>
    <row r="28" customHeight="1" spans="1:15">
      <c r="A28" s="23" t="s">
        <v>1341</v>
      </c>
      <c r="B28" s="178"/>
      <c r="C28" s="178"/>
      <c r="D28" s="179"/>
      <c r="E28" s="26"/>
      <c r="F28" s="26"/>
      <c r="G28" s="391"/>
      <c r="H28" s="391"/>
      <c r="I28" s="391">
        <f>I26-I27</f>
        <v>0</v>
      </c>
      <c r="J28" s="30"/>
      <c r="K28" s="30"/>
      <c r="L28" s="30"/>
      <c r="M28" s="391">
        <f>M26</f>
        <v>0</v>
      </c>
      <c r="N28" s="22" t="str">
        <f t="shared" si="1"/>
        <v/>
      </c>
      <c r="O28" s="26"/>
    </row>
    <row r="29" customHeight="1" spans="1:16">
      <c r="A29" s="9" t="str">
        <f>基本信息输入表!$K$6&amp;"填表人："&amp;基本信息输入表!$M$33</f>
        <v>产权持有单位填表人：包娴</v>
      </c>
      <c r="I29" s="9"/>
      <c r="J29" s="9"/>
      <c r="M29" s="9" t="str">
        <f>"评估人员："&amp;基本信息输入表!$Q$33</f>
        <v>评估人员：资谷才、王晓</v>
      </c>
      <c r="P29" s="54" t="s">
        <v>837</v>
      </c>
    </row>
    <row r="30" customHeight="1" spans="1:10">
      <c r="A30" s="9" t="str">
        <f>"填表日期："&amp;YEAR(基本信息输入表!$O$33)&amp;"年"&amp;MONTH(基本信息输入表!$O$33)&amp;"月"&amp;DAY(基本信息输入表!$O$33)&amp;"日"</f>
        <v>填表日期：2024年5月8日</v>
      </c>
      <c r="I30" s="9"/>
      <c r="J30" s="9"/>
    </row>
  </sheetData>
  <mergeCells count="16">
    <mergeCell ref="A2:O2"/>
    <mergeCell ref="A3:O3"/>
    <mergeCell ref="G6:I6"/>
    <mergeCell ref="K6:M6"/>
    <mergeCell ref="A26:D26"/>
    <mergeCell ref="A27:D27"/>
    <mergeCell ref="A28:D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7.5" style="9" customWidth="1"/>
    <col min="2" max="2" width="20.5" style="9" customWidth="1"/>
    <col min="3" max="3" width="8" style="9" customWidth="1"/>
    <col min="4" max="4" width="10.6666666666667" style="9" customWidth="1"/>
    <col min="5" max="5" width="5.5" style="9" customWidth="1"/>
    <col min="6" max="6" width="9.16666666666667" style="9" customWidth="1"/>
    <col min="7" max="7" width="15" style="9" customWidth="1"/>
    <col min="8" max="8" width="9.16666666666667" style="9" customWidth="1"/>
    <col min="9" max="9" width="8" style="9" customWidth="1"/>
    <col min="10" max="10" width="8.66666666666667" style="9" customWidth="1"/>
    <col min="11" max="11" width="9.66666666666667" style="9" customWidth="1"/>
    <col min="12" max="12" width="8.66666666666667" style="9" customWidth="1"/>
    <col min="13" max="13" width="9.5" style="9" customWidth="1"/>
    <col min="14" max="15" width="9" style="9" customWidth="1"/>
    <col min="16" max="16384" width="9" style="9"/>
  </cols>
  <sheetData>
    <row r="1" customHeight="1" spans="1:1">
      <c r="A1" s="10" t="s">
        <v>0</v>
      </c>
    </row>
    <row r="2" s="7" customFormat="1" ht="30" customHeight="1" spans="1:1">
      <c r="A2" s="11" t="s">
        <v>49</v>
      </c>
    </row>
    <row r="3" customHeight="1" spans="1:1">
      <c r="A3" s="8" t="str">
        <f>"评估基准日："&amp;TEXT(基本信息输入表!M7,"yyyy年mm月dd日")</f>
        <v>评估基准日：2024年04月30日</v>
      </c>
    </row>
    <row r="4" ht="14.25" customHeight="1" spans="1:13">
      <c r="A4" s="8"/>
      <c r="B4" s="8"/>
      <c r="C4" s="8"/>
      <c r="D4" s="8"/>
      <c r="E4" s="8"/>
      <c r="F4" s="8"/>
      <c r="G4" s="8"/>
      <c r="H4" s="8"/>
      <c r="I4" s="8"/>
      <c r="J4" s="8"/>
      <c r="K4" s="8"/>
      <c r="L4" s="8"/>
      <c r="M4" s="13" t="s">
        <v>1342</v>
      </c>
    </row>
    <row r="5" customHeight="1" spans="1:13">
      <c r="A5" s="9" t="str">
        <f>基本信息输入表!K6&amp;"："&amp;基本信息输入表!M6</f>
        <v>产权持有单位：昆明中石油昆仑车用天然气有限公司</v>
      </c>
      <c r="M5" s="208" t="s">
        <v>885</v>
      </c>
    </row>
    <row r="6" s="8" customFormat="1" customHeight="1" spans="1:13">
      <c r="A6" s="32" t="s">
        <v>4</v>
      </c>
      <c r="B6" s="32" t="s">
        <v>1249</v>
      </c>
      <c r="C6" s="79" t="s">
        <v>1250</v>
      </c>
      <c r="D6" s="32" t="s">
        <v>6</v>
      </c>
      <c r="E6" s="174"/>
      <c r="F6" s="175"/>
      <c r="G6" s="79" t="s">
        <v>1232</v>
      </c>
      <c r="H6" s="17" t="s">
        <v>1343</v>
      </c>
      <c r="I6" s="32" t="s">
        <v>7</v>
      </c>
      <c r="J6" s="174"/>
      <c r="K6" s="175"/>
      <c r="L6" s="32" t="s">
        <v>683</v>
      </c>
      <c r="M6" s="32" t="s">
        <v>176</v>
      </c>
    </row>
    <row r="7" s="8" customFormat="1" customHeight="1" spans="1:14">
      <c r="A7" s="170"/>
      <c r="B7" s="170"/>
      <c r="C7" s="206"/>
      <c r="D7" s="388" t="s">
        <v>1251</v>
      </c>
      <c r="E7" s="109" t="s">
        <v>1252</v>
      </c>
      <c r="F7" s="109" t="s">
        <v>1253</v>
      </c>
      <c r="G7" s="206"/>
      <c r="H7" s="206"/>
      <c r="I7" s="388" t="s">
        <v>1254</v>
      </c>
      <c r="J7" s="109" t="s">
        <v>1255</v>
      </c>
      <c r="K7" s="109" t="s">
        <v>1253</v>
      </c>
      <c r="L7" s="170"/>
      <c r="M7" s="170"/>
      <c r="N7" s="209" t="s">
        <v>890</v>
      </c>
    </row>
    <row r="8" s="8" customFormat="1" ht="12.75" customHeight="1" spans="1:14">
      <c r="A8" s="19" t="str">
        <f>IF(B8="","",ROW()-7)</f>
        <v/>
      </c>
      <c r="B8" s="20"/>
      <c r="C8" s="20"/>
      <c r="D8" s="390"/>
      <c r="E8" s="115"/>
      <c r="F8" s="115"/>
      <c r="G8" s="115"/>
      <c r="H8" s="459"/>
      <c r="I8" s="390"/>
      <c r="J8" s="115"/>
      <c r="K8" s="115"/>
      <c r="L8" s="22" t="str">
        <f>IF(F8-G8=0,"",(K8-F8+G8)/(F8-G8)*100)</f>
        <v/>
      </c>
      <c r="M8" s="20"/>
      <c r="N8" s="8" t="s">
        <v>1344</v>
      </c>
    </row>
    <row r="9" s="8" customFormat="1" ht="12.75" customHeight="1" spans="1:14">
      <c r="A9" s="19" t="str">
        <f t="shared" ref="A9:A25" si="0">IF(B9="","",ROW()-7)</f>
        <v/>
      </c>
      <c r="B9" s="20"/>
      <c r="C9" s="20"/>
      <c r="D9" s="390"/>
      <c r="E9" s="115"/>
      <c r="F9" s="115"/>
      <c r="G9" s="115"/>
      <c r="H9" s="459"/>
      <c r="I9" s="390"/>
      <c r="J9" s="115"/>
      <c r="K9" s="115"/>
      <c r="L9" s="22" t="str">
        <f t="shared" ref="L9:L28" si="1">IF(F9-G9=0,"",(K9-F9+G9)/(F9-G9)*100)</f>
        <v/>
      </c>
      <c r="M9" s="20"/>
      <c r="N9" s="8" t="s">
        <v>1345</v>
      </c>
    </row>
    <row r="10" s="8" customFormat="1" ht="12.75" customHeight="1" spans="1:14">
      <c r="A10" s="19" t="str">
        <f t="shared" si="0"/>
        <v/>
      </c>
      <c r="B10" s="20"/>
      <c r="C10" s="20"/>
      <c r="D10" s="390"/>
      <c r="E10" s="115"/>
      <c r="F10" s="115"/>
      <c r="G10" s="115"/>
      <c r="H10" s="459"/>
      <c r="I10" s="390"/>
      <c r="J10" s="115"/>
      <c r="K10" s="115"/>
      <c r="L10" s="22" t="str">
        <f t="shared" si="1"/>
        <v/>
      </c>
      <c r="M10" s="20"/>
      <c r="N10" s="8" t="s">
        <v>1346</v>
      </c>
    </row>
    <row r="11" s="8" customFormat="1" ht="12.75" customHeight="1" spans="1:14">
      <c r="A11" s="19" t="str">
        <f t="shared" si="0"/>
        <v/>
      </c>
      <c r="B11" s="20"/>
      <c r="C11" s="20"/>
      <c r="D11" s="390"/>
      <c r="E11" s="115"/>
      <c r="F11" s="115"/>
      <c r="G11" s="115"/>
      <c r="H11" s="459"/>
      <c r="I11" s="390"/>
      <c r="J11" s="115"/>
      <c r="K11" s="115"/>
      <c r="L11" s="22" t="str">
        <f t="shared" si="1"/>
        <v/>
      </c>
      <c r="M11" s="20"/>
      <c r="N11" s="8" t="s">
        <v>1347</v>
      </c>
    </row>
    <row r="12" s="8" customFormat="1" ht="12.75" customHeight="1" spans="1:14">
      <c r="A12" s="19" t="str">
        <f t="shared" si="0"/>
        <v/>
      </c>
      <c r="B12" s="20"/>
      <c r="C12" s="20"/>
      <c r="D12" s="390"/>
      <c r="E12" s="115"/>
      <c r="F12" s="115"/>
      <c r="G12" s="115"/>
      <c r="H12" s="459"/>
      <c r="I12" s="390"/>
      <c r="J12" s="115"/>
      <c r="K12" s="115"/>
      <c r="L12" s="22" t="str">
        <f t="shared" si="1"/>
        <v/>
      </c>
      <c r="M12" s="20"/>
      <c r="N12" s="8" t="s">
        <v>1348</v>
      </c>
    </row>
    <row r="13" s="8" customFormat="1" ht="12.75" customHeight="1" spans="1:14">
      <c r="A13" s="19" t="str">
        <f t="shared" si="0"/>
        <v/>
      </c>
      <c r="B13" s="20"/>
      <c r="C13" s="20"/>
      <c r="D13" s="390"/>
      <c r="E13" s="115"/>
      <c r="F13" s="115"/>
      <c r="G13" s="115"/>
      <c r="H13" s="459"/>
      <c r="I13" s="390"/>
      <c r="J13" s="115"/>
      <c r="K13" s="115"/>
      <c r="L13" s="22" t="str">
        <f t="shared" si="1"/>
        <v/>
      </c>
      <c r="M13" s="20"/>
      <c r="N13" s="8" t="s">
        <v>1349</v>
      </c>
    </row>
    <row r="14" s="8" customFormat="1" ht="12.75" customHeight="1" spans="1:14">
      <c r="A14" s="19" t="str">
        <f t="shared" si="0"/>
        <v/>
      </c>
      <c r="B14" s="20"/>
      <c r="C14" s="20"/>
      <c r="D14" s="390"/>
      <c r="E14" s="115"/>
      <c r="F14" s="115"/>
      <c r="G14" s="115"/>
      <c r="H14" s="459"/>
      <c r="I14" s="390"/>
      <c r="J14" s="115"/>
      <c r="K14" s="115"/>
      <c r="L14" s="22" t="str">
        <f t="shared" si="1"/>
        <v/>
      </c>
      <c r="M14" s="20"/>
      <c r="N14" s="8" t="s">
        <v>1350</v>
      </c>
    </row>
    <row r="15" s="8" customFormat="1" ht="12.75" customHeight="1" spans="1:14">
      <c r="A15" s="19" t="str">
        <f t="shared" si="0"/>
        <v/>
      </c>
      <c r="B15" s="20"/>
      <c r="C15" s="20"/>
      <c r="D15" s="390"/>
      <c r="E15" s="115"/>
      <c r="F15" s="115"/>
      <c r="G15" s="115"/>
      <c r="H15" s="459"/>
      <c r="I15" s="390"/>
      <c r="J15" s="115"/>
      <c r="K15" s="115"/>
      <c r="L15" s="22" t="str">
        <f t="shared" si="1"/>
        <v/>
      </c>
      <c r="M15" s="20"/>
      <c r="N15" s="8" t="s">
        <v>1351</v>
      </c>
    </row>
    <row r="16" s="8" customFormat="1" ht="12.75" customHeight="1" spans="1:14">
      <c r="A16" s="19" t="str">
        <f t="shared" si="0"/>
        <v/>
      </c>
      <c r="B16" s="20"/>
      <c r="C16" s="20"/>
      <c r="D16" s="390"/>
      <c r="E16" s="115"/>
      <c r="F16" s="115"/>
      <c r="G16" s="115"/>
      <c r="H16" s="459"/>
      <c r="I16" s="390"/>
      <c r="J16" s="115"/>
      <c r="K16" s="115"/>
      <c r="L16" s="22" t="str">
        <f t="shared" si="1"/>
        <v/>
      </c>
      <c r="M16" s="20"/>
      <c r="N16" s="8" t="s">
        <v>1352</v>
      </c>
    </row>
    <row r="17" s="8" customFormat="1" ht="12.75" customHeight="1" spans="1:14">
      <c r="A17" s="19" t="str">
        <f t="shared" si="0"/>
        <v/>
      </c>
      <c r="B17" s="20"/>
      <c r="C17" s="20"/>
      <c r="D17" s="390"/>
      <c r="E17" s="115"/>
      <c r="F17" s="115"/>
      <c r="G17" s="115"/>
      <c r="H17" s="459"/>
      <c r="I17" s="390"/>
      <c r="J17" s="115"/>
      <c r="K17" s="115"/>
      <c r="L17" s="22" t="str">
        <f t="shared" si="1"/>
        <v/>
      </c>
      <c r="M17" s="20"/>
      <c r="N17" s="8" t="s">
        <v>1353</v>
      </c>
    </row>
    <row r="18" s="8" customFormat="1" ht="12.75" customHeight="1" spans="1:14">
      <c r="A18" s="19" t="str">
        <f t="shared" si="0"/>
        <v/>
      </c>
      <c r="B18" s="20"/>
      <c r="C18" s="20"/>
      <c r="D18" s="390"/>
      <c r="E18" s="115"/>
      <c r="F18" s="115"/>
      <c r="G18" s="115"/>
      <c r="H18" s="459"/>
      <c r="I18" s="390"/>
      <c r="J18" s="115"/>
      <c r="K18" s="115"/>
      <c r="L18" s="22" t="str">
        <f t="shared" si="1"/>
        <v/>
      </c>
      <c r="M18" s="20"/>
      <c r="N18" s="8" t="s">
        <v>1354</v>
      </c>
    </row>
    <row r="19" s="8" customFormat="1" ht="12.75" customHeight="1" spans="1:14">
      <c r="A19" s="19" t="str">
        <f t="shared" si="0"/>
        <v/>
      </c>
      <c r="B19" s="20"/>
      <c r="C19" s="20"/>
      <c r="D19" s="390"/>
      <c r="E19" s="115"/>
      <c r="F19" s="115"/>
      <c r="G19" s="115"/>
      <c r="H19" s="459"/>
      <c r="I19" s="390"/>
      <c r="J19" s="115"/>
      <c r="K19" s="115"/>
      <c r="L19" s="22" t="str">
        <f t="shared" si="1"/>
        <v/>
      </c>
      <c r="M19" s="20"/>
      <c r="N19" s="8" t="s">
        <v>1355</v>
      </c>
    </row>
    <row r="20" s="8" customFormat="1" ht="12.75" customHeight="1" spans="1:14">
      <c r="A20" s="19" t="str">
        <f t="shared" si="0"/>
        <v/>
      </c>
      <c r="B20" s="20"/>
      <c r="C20" s="20"/>
      <c r="D20" s="390"/>
      <c r="E20" s="115"/>
      <c r="F20" s="115"/>
      <c r="G20" s="115"/>
      <c r="H20" s="459"/>
      <c r="I20" s="390"/>
      <c r="J20" s="115"/>
      <c r="K20" s="115"/>
      <c r="L20" s="22" t="str">
        <f t="shared" si="1"/>
        <v/>
      </c>
      <c r="M20" s="20"/>
      <c r="N20" s="8" t="s">
        <v>1356</v>
      </c>
    </row>
    <row r="21" s="8" customFormat="1" ht="12.75" customHeight="1" spans="1:14">
      <c r="A21" s="19" t="str">
        <f t="shared" si="0"/>
        <v/>
      </c>
      <c r="B21" s="20"/>
      <c r="C21" s="20"/>
      <c r="D21" s="390"/>
      <c r="E21" s="115"/>
      <c r="F21" s="115"/>
      <c r="G21" s="115"/>
      <c r="H21" s="459"/>
      <c r="I21" s="390"/>
      <c r="J21" s="115"/>
      <c r="K21" s="115"/>
      <c r="L21" s="22" t="str">
        <f t="shared" si="1"/>
        <v/>
      </c>
      <c r="M21" s="20"/>
      <c r="N21" s="8" t="s">
        <v>1357</v>
      </c>
    </row>
    <row r="22" s="8" customFormat="1" ht="12.75" customHeight="1" spans="1:14">
      <c r="A22" s="19" t="str">
        <f t="shared" si="0"/>
        <v/>
      </c>
      <c r="B22" s="20"/>
      <c r="C22" s="20"/>
      <c r="D22" s="390"/>
      <c r="E22" s="115"/>
      <c r="F22" s="115"/>
      <c r="G22" s="115"/>
      <c r="H22" s="459"/>
      <c r="I22" s="390"/>
      <c r="J22" s="115"/>
      <c r="K22" s="115"/>
      <c r="L22" s="22" t="str">
        <f t="shared" si="1"/>
        <v/>
      </c>
      <c r="M22" s="20"/>
      <c r="N22" s="8" t="s">
        <v>1358</v>
      </c>
    </row>
    <row r="23" s="8" customFormat="1" ht="12.75" customHeight="1" spans="1:14">
      <c r="A23" s="19" t="str">
        <f t="shared" si="0"/>
        <v/>
      </c>
      <c r="B23" s="20"/>
      <c r="C23" s="20"/>
      <c r="D23" s="390"/>
      <c r="E23" s="115"/>
      <c r="F23" s="115"/>
      <c r="G23" s="115"/>
      <c r="H23" s="459"/>
      <c r="I23" s="390"/>
      <c r="J23" s="115"/>
      <c r="K23" s="115"/>
      <c r="L23" s="22" t="str">
        <f t="shared" si="1"/>
        <v/>
      </c>
      <c r="M23" s="20"/>
      <c r="N23" s="8" t="s">
        <v>1359</v>
      </c>
    </row>
    <row r="24" s="8" customFormat="1" ht="12.75" customHeight="1" spans="1:14">
      <c r="A24" s="19" t="str">
        <f t="shared" si="0"/>
        <v/>
      </c>
      <c r="B24" s="20"/>
      <c r="C24" s="20"/>
      <c r="D24" s="390"/>
      <c r="E24" s="115"/>
      <c r="F24" s="115"/>
      <c r="G24" s="115"/>
      <c r="H24" s="459"/>
      <c r="I24" s="390"/>
      <c r="J24" s="115"/>
      <c r="K24" s="115"/>
      <c r="L24" s="22" t="str">
        <f t="shared" si="1"/>
        <v/>
      </c>
      <c r="M24" s="20"/>
      <c r="N24" s="8" t="s">
        <v>1360</v>
      </c>
    </row>
    <row r="25" ht="12.75" customHeight="1" spans="1:14">
      <c r="A25" s="19" t="str">
        <f t="shared" si="0"/>
        <v/>
      </c>
      <c r="B25" s="20"/>
      <c r="C25" s="20"/>
      <c r="D25" s="390"/>
      <c r="E25" s="115"/>
      <c r="F25" s="115"/>
      <c r="G25" s="115"/>
      <c r="H25" s="459"/>
      <c r="I25" s="390"/>
      <c r="J25" s="115"/>
      <c r="K25" s="115"/>
      <c r="L25" s="22" t="str">
        <f t="shared" si="1"/>
        <v/>
      </c>
      <c r="M25" s="20"/>
      <c r="N25" s="8" t="s">
        <v>1361</v>
      </c>
    </row>
    <row r="26" ht="12.75" customHeight="1" spans="1:14">
      <c r="A26" s="19" t="s">
        <v>1362</v>
      </c>
      <c r="B26" s="174"/>
      <c r="C26" s="175"/>
      <c r="D26" s="55"/>
      <c r="E26" s="115"/>
      <c r="F26" s="115">
        <f>SUM(F8:F25)</f>
        <v>0</v>
      </c>
      <c r="G26" s="115">
        <f>SUM(G8:G25)</f>
        <v>0</v>
      </c>
      <c r="H26" s="459"/>
      <c r="I26" s="390"/>
      <c r="J26" s="115"/>
      <c r="K26" s="115">
        <f>SUM(K8:K25)</f>
        <v>0</v>
      </c>
      <c r="L26" s="22" t="str">
        <f t="shared" si="1"/>
        <v/>
      </c>
      <c r="M26" s="20"/>
      <c r="N26" s="8"/>
    </row>
    <row r="27" ht="12.75" customHeight="1" spans="1:14">
      <c r="A27" s="19" t="s">
        <v>1363</v>
      </c>
      <c r="B27" s="174"/>
      <c r="C27" s="175"/>
      <c r="D27" s="55"/>
      <c r="E27" s="115"/>
      <c r="F27" s="115">
        <f>G26</f>
        <v>0</v>
      </c>
      <c r="G27" s="115"/>
      <c r="H27" s="459"/>
      <c r="I27" s="390"/>
      <c r="J27" s="115"/>
      <c r="K27" s="115"/>
      <c r="L27" s="22"/>
      <c r="M27" s="20"/>
      <c r="N27" s="8"/>
    </row>
    <row r="28" customHeight="1" spans="1:14">
      <c r="A28" s="23" t="s">
        <v>1364</v>
      </c>
      <c r="B28" s="178"/>
      <c r="C28" s="179"/>
      <c r="D28" s="26"/>
      <c r="E28" s="30"/>
      <c r="F28" s="391">
        <f>F26-F27</f>
        <v>0</v>
      </c>
      <c r="G28" s="391"/>
      <c r="H28" s="30"/>
      <c r="I28" s="30"/>
      <c r="J28" s="30"/>
      <c r="K28" s="391">
        <f>K26</f>
        <v>0</v>
      </c>
      <c r="L28" s="22" t="str">
        <f t="shared" si="1"/>
        <v/>
      </c>
      <c r="M28" s="26"/>
      <c r="N28" s="8"/>
    </row>
    <row r="29" customHeight="1" spans="1:14">
      <c r="A29" s="9" t="str">
        <f>基本信息输入表!$K$6&amp;"填表人："&amp;基本信息输入表!$M$34</f>
        <v>产权持有单位填表人：包娴</v>
      </c>
      <c r="K29" s="9" t="str">
        <f>"评估人员："&amp;基本信息输入表!$Q$34</f>
        <v>评估人员：资谷才、王晓</v>
      </c>
      <c r="N29" s="54" t="s">
        <v>837</v>
      </c>
    </row>
    <row r="30" customHeight="1" spans="1:1">
      <c r="A30" s="9" t="str">
        <f>"填表日期："&amp;YEAR(基本信息输入表!$O$34)&amp;"年"&amp;MONTH(基本信息输入表!$O$34)&amp;"月"&amp;DAY(基本信息输入表!$O$34)&amp;"日"</f>
        <v>填表日期：2024年5月8日</v>
      </c>
    </row>
  </sheetData>
  <mergeCells count="14">
    <mergeCell ref="A2:M2"/>
    <mergeCell ref="A3:M3"/>
    <mergeCell ref="D6:F6"/>
    <mergeCell ref="I6:K6"/>
    <mergeCell ref="A26:C26"/>
    <mergeCell ref="A27:C27"/>
    <mergeCell ref="A28:C28"/>
    <mergeCell ref="A6:A7"/>
    <mergeCell ref="B6:B7"/>
    <mergeCell ref="C6:C7"/>
    <mergeCell ref="G6:G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N30"/>
  <sheetViews>
    <sheetView showGridLines="0" zoomScale="96" zoomScaleNormal="96" topLeftCell="A3" workbookViewId="0">
      <selection activeCell="O21" sqref="O21:P21"/>
    </sheetView>
  </sheetViews>
  <sheetFormatPr defaultColWidth="9" defaultRowHeight="15.75" customHeight="1"/>
  <cols>
    <col min="1" max="1" width="6.16666666666667" style="9" customWidth="1"/>
    <col min="2" max="2" width="13.6666666666667" style="9" customWidth="1"/>
    <col min="3" max="3" width="11.1666666666667" style="9" customWidth="1"/>
    <col min="4" max="4" width="8" style="9" customWidth="1"/>
    <col min="5" max="5" width="4.66666666666667" style="9" customWidth="1"/>
    <col min="6" max="6" width="5.5" style="9" customWidth="1"/>
    <col min="7" max="7" width="11.1666666666667" style="9" customWidth="1"/>
    <col min="8" max="8" width="15" style="9" customWidth="1"/>
    <col min="9" max="9" width="8" style="9" customWidth="1"/>
    <col min="10" max="10" width="8.66666666666667" style="9" customWidth="1"/>
    <col min="11" max="11" width="9.66666666666667" style="9" customWidth="1"/>
    <col min="12" max="12" width="7.66666666666667" style="9" customWidth="1"/>
    <col min="13" max="13" width="8.16666666666667" style="9" customWidth="1"/>
    <col min="14" max="14" width="13.1666666666667" style="8" customWidth="1"/>
    <col min="15" max="16" width="9" style="9" customWidth="1"/>
    <col min="17" max="16384" width="9" style="9"/>
  </cols>
  <sheetData>
    <row r="1" customHeight="1" spans="1:1">
      <c r="A1" s="10" t="s">
        <v>0</v>
      </c>
    </row>
    <row r="2" s="7" customFormat="1" ht="30" customHeight="1" spans="1:14">
      <c r="A2" s="11" t="s">
        <v>53</v>
      </c>
      <c r="N2" s="12"/>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1365</v>
      </c>
    </row>
    <row r="5" customHeight="1" spans="1:13">
      <c r="A5" s="9" t="str">
        <f>基本信息输入表!K6&amp;"："&amp;基本信息输入表!M6</f>
        <v>产权持有单位：昆明中石油昆仑车用天然气有限公司</v>
      </c>
      <c r="M5" s="208" t="s">
        <v>885</v>
      </c>
    </row>
    <row r="6" s="8" customFormat="1" customHeight="1" spans="1:13">
      <c r="A6" s="32" t="s">
        <v>4</v>
      </c>
      <c r="B6" s="32" t="s">
        <v>1366</v>
      </c>
      <c r="C6" s="32" t="s">
        <v>1367</v>
      </c>
      <c r="D6" s="79" t="s">
        <v>1250</v>
      </c>
      <c r="E6" s="32" t="s">
        <v>6</v>
      </c>
      <c r="F6" s="174"/>
      <c r="G6" s="175"/>
      <c r="H6" s="79" t="s">
        <v>1232</v>
      </c>
      <c r="I6" s="32" t="s">
        <v>7</v>
      </c>
      <c r="J6" s="174"/>
      <c r="K6" s="175"/>
      <c r="L6" s="32" t="s">
        <v>683</v>
      </c>
      <c r="M6" s="32" t="s">
        <v>176</v>
      </c>
    </row>
    <row r="7" s="8" customFormat="1" customHeight="1" spans="1:14">
      <c r="A7" s="170"/>
      <c r="B7" s="170"/>
      <c r="C7" s="170"/>
      <c r="D7" s="206"/>
      <c r="E7" s="388" t="s">
        <v>1251</v>
      </c>
      <c r="F7" s="389" t="s">
        <v>1252</v>
      </c>
      <c r="G7" s="389" t="s">
        <v>1253</v>
      </c>
      <c r="H7" s="206"/>
      <c r="I7" s="388" t="s">
        <v>1254</v>
      </c>
      <c r="J7" s="389" t="s">
        <v>1255</v>
      </c>
      <c r="K7" s="389" t="s">
        <v>1253</v>
      </c>
      <c r="L7" s="170"/>
      <c r="M7" s="170"/>
      <c r="N7" s="209" t="s">
        <v>890</v>
      </c>
    </row>
    <row r="8" ht="12.75" customHeight="1" spans="1:14">
      <c r="A8" s="19" t="str">
        <f>IF(B8="","",ROW()-7)</f>
        <v/>
      </c>
      <c r="B8" s="20"/>
      <c r="C8" s="20"/>
      <c r="D8" s="20"/>
      <c r="E8" s="390"/>
      <c r="F8" s="115"/>
      <c r="G8" s="115"/>
      <c r="H8" s="115"/>
      <c r="I8" s="55"/>
      <c r="J8" s="22"/>
      <c r="K8" s="22"/>
      <c r="L8" s="22" t="str">
        <f>IF(G8-H8=0,"",(K8-G8+H8)/(G8-H8)*100)</f>
        <v/>
      </c>
      <c r="M8" s="20"/>
      <c r="N8" s="8" t="s">
        <v>1368</v>
      </c>
    </row>
    <row r="9" ht="12.75" customHeight="1" spans="1:14">
      <c r="A9" s="19" t="str">
        <f t="shared" ref="A9:A25" si="0">IF(B9="","",ROW()-7)</f>
        <v/>
      </c>
      <c r="B9" s="20"/>
      <c r="C9" s="20"/>
      <c r="D9" s="20"/>
      <c r="E9" s="390"/>
      <c r="F9" s="115"/>
      <c r="G9" s="115"/>
      <c r="H9" s="115"/>
      <c r="I9" s="55"/>
      <c r="J9" s="22"/>
      <c r="K9" s="22"/>
      <c r="L9" s="22" t="str">
        <f t="shared" ref="L9:L28" si="1">IF(G9-H9=0,"",(K9-G9+H9)/(G9-H9)*100)</f>
        <v/>
      </c>
      <c r="M9" s="20"/>
      <c r="N9" s="8" t="s">
        <v>1369</v>
      </c>
    </row>
    <row r="10" ht="12.75" customHeight="1" spans="1:14">
      <c r="A10" s="19" t="str">
        <f t="shared" si="0"/>
        <v/>
      </c>
      <c r="B10" s="20"/>
      <c r="C10" s="20"/>
      <c r="D10" s="20"/>
      <c r="E10" s="390"/>
      <c r="F10" s="115"/>
      <c r="G10" s="115"/>
      <c r="H10" s="115"/>
      <c r="I10" s="55"/>
      <c r="J10" s="22"/>
      <c r="K10" s="22"/>
      <c r="L10" s="22" t="str">
        <f t="shared" si="1"/>
        <v/>
      </c>
      <c r="M10" s="20"/>
      <c r="N10" s="8" t="s">
        <v>1370</v>
      </c>
    </row>
    <row r="11" ht="12.75" customHeight="1" spans="1:14">
      <c r="A11" s="19" t="str">
        <f t="shared" si="0"/>
        <v/>
      </c>
      <c r="B11" s="20"/>
      <c r="C11" s="20"/>
      <c r="D11" s="20"/>
      <c r="E11" s="390"/>
      <c r="F11" s="115"/>
      <c r="G11" s="115"/>
      <c r="H11" s="115"/>
      <c r="I11" s="55"/>
      <c r="J11" s="22"/>
      <c r="K11" s="22"/>
      <c r="L11" s="22" t="str">
        <f t="shared" si="1"/>
        <v/>
      </c>
      <c r="M11" s="20"/>
      <c r="N11" s="8" t="s">
        <v>1371</v>
      </c>
    </row>
    <row r="12" ht="12.75" customHeight="1" spans="1:14">
      <c r="A12" s="19" t="str">
        <f t="shared" si="0"/>
        <v/>
      </c>
      <c r="B12" s="20"/>
      <c r="C12" s="20"/>
      <c r="D12" s="20"/>
      <c r="E12" s="390"/>
      <c r="F12" s="115"/>
      <c r="G12" s="115"/>
      <c r="H12" s="115"/>
      <c r="I12" s="55"/>
      <c r="J12" s="22"/>
      <c r="K12" s="22"/>
      <c r="L12" s="22" t="str">
        <f t="shared" si="1"/>
        <v/>
      </c>
      <c r="M12" s="20"/>
      <c r="N12" s="8" t="s">
        <v>1372</v>
      </c>
    </row>
    <row r="13" ht="12.75" customHeight="1" spans="1:14">
      <c r="A13" s="19" t="str">
        <f t="shared" si="0"/>
        <v/>
      </c>
      <c r="B13" s="20"/>
      <c r="C13" s="20"/>
      <c r="D13" s="20"/>
      <c r="E13" s="390"/>
      <c r="F13" s="115"/>
      <c r="G13" s="115"/>
      <c r="H13" s="115"/>
      <c r="I13" s="55"/>
      <c r="J13" s="22"/>
      <c r="K13" s="22"/>
      <c r="L13" s="22" t="str">
        <f t="shared" si="1"/>
        <v/>
      </c>
      <c r="M13" s="20"/>
      <c r="N13" s="8" t="s">
        <v>1373</v>
      </c>
    </row>
    <row r="14" ht="12.75" customHeight="1" spans="1:14">
      <c r="A14" s="19" t="str">
        <f t="shared" si="0"/>
        <v/>
      </c>
      <c r="B14" s="20"/>
      <c r="C14" s="20"/>
      <c r="D14" s="20"/>
      <c r="E14" s="390"/>
      <c r="F14" s="115"/>
      <c r="G14" s="115"/>
      <c r="H14" s="115"/>
      <c r="I14" s="55"/>
      <c r="J14" s="22"/>
      <c r="K14" s="22"/>
      <c r="L14" s="22" t="str">
        <f t="shared" si="1"/>
        <v/>
      </c>
      <c r="M14" s="20"/>
      <c r="N14" s="8" t="s">
        <v>1374</v>
      </c>
    </row>
    <row r="15" ht="12.75" customHeight="1" spans="1:14">
      <c r="A15" s="19" t="str">
        <f t="shared" si="0"/>
        <v/>
      </c>
      <c r="B15" s="20"/>
      <c r="C15" s="20"/>
      <c r="D15" s="20"/>
      <c r="E15" s="390"/>
      <c r="F15" s="115"/>
      <c r="G15" s="115"/>
      <c r="H15" s="115"/>
      <c r="I15" s="55"/>
      <c r="J15" s="22"/>
      <c r="K15" s="22"/>
      <c r="L15" s="22" t="str">
        <f t="shared" si="1"/>
        <v/>
      </c>
      <c r="M15" s="20"/>
      <c r="N15" s="8" t="s">
        <v>1375</v>
      </c>
    </row>
    <row r="16" ht="12.75" customHeight="1" spans="1:14">
      <c r="A16" s="19" t="str">
        <f t="shared" si="0"/>
        <v/>
      </c>
      <c r="B16" s="20"/>
      <c r="C16" s="20"/>
      <c r="D16" s="20"/>
      <c r="E16" s="390"/>
      <c r="F16" s="115"/>
      <c r="G16" s="115"/>
      <c r="H16" s="115"/>
      <c r="I16" s="55"/>
      <c r="J16" s="22"/>
      <c r="K16" s="22"/>
      <c r="L16" s="22" t="str">
        <f t="shared" si="1"/>
        <v/>
      </c>
      <c r="M16" s="20"/>
      <c r="N16" s="8" t="s">
        <v>1376</v>
      </c>
    </row>
    <row r="17" ht="12.75" customHeight="1" spans="1:14">
      <c r="A17" s="19" t="str">
        <f t="shared" si="0"/>
        <v/>
      </c>
      <c r="B17" s="20"/>
      <c r="C17" s="20"/>
      <c r="D17" s="20"/>
      <c r="E17" s="390"/>
      <c r="F17" s="115"/>
      <c r="G17" s="115"/>
      <c r="H17" s="115"/>
      <c r="I17" s="55"/>
      <c r="J17" s="22"/>
      <c r="K17" s="22"/>
      <c r="L17" s="22" t="str">
        <f t="shared" si="1"/>
        <v/>
      </c>
      <c r="M17" s="20"/>
      <c r="N17" s="8" t="s">
        <v>1377</v>
      </c>
    </row>
    <row r="18" ht="12.75" customHeight="1" spans="1:14">
      <c r="A18" s="19" t="str">
        <f t="shared" si="0"/>
        <v/>
      </c>
      <c r="B18" s="20"/>
      <c r="C18" s="20"/>
      <c r="D18" s="20"/>
      <c r="E18" s="390"/>
      <c r="F18" s="115"/>
      <c r="G18" s="115"/>
      <c r="H18" s="115"/>
      <c r="I18" s="55"/>
      <c r="J18" s="22"/>
      <c r="K18" s="22"/>
      <c r="L18" s="22" t="str">
        <f t="shared" si="1"/>
        <v/>
      </c>
      <c r="M18" s="20"/>
      <c r="N18" s="8" t="s">
        <v>1378</v>
      </c>
    </row>
    <row r="19" ht="12.75" customHeight="1" spans="1:14">
      <c r="A19" s="19" t="str">
        <f t="shared" si="0"/>
        <v/>
      </c>
      <c r="B19" s="20"/>
      <c r="C19" s="20"/>
      <c r="D19" s="20"/>
      <c r="E19" s="390"/>
      <c r="F19" s="115"/>
      <c r="G19" s="115"/>
      <c r="H19" s="115"/>
      <c r="I19" s="55"/>
      <c r="J19" s="22"/>
      <c r="K19" s="22"/>
      <c r="L19" s="22" t="str">
        <f t="shared" si="1"/>
        <v/>
      </c>
      <c r="M19" s="20"/>
      <c r="N19" s="8" t="s">
        <v>1379</v>
      </c>
    </row>
    <row r="20" ht="12.75" customHeight="1" spans="1:14">
      <c r="A20" s="19" t="str">
        <f t="shared" si="0"/>
        <v/>
      </c>
      <c r="B20" s="20"/>
      <c r="C20" s="20"/>
      <c r="D20" s="20"/>
      <c r="E20" s="390"/>
      <c r="F20" s="115"/>
      <c r="G20" s="115"/>
      <c r="H20" s="115"/>
      <c r="I20" s="55"/>
      <c r="J20" s="22"/>
      <c r="K20" s="22"/>
      <c r="L20" s="22" t="str">
        <f t="shared" si="1"/>
        <v/>
      </c>
      <c r="M20" s="20"/>
      <c r="N20" s="8" t="s">
        <v>1380</v>
      </c>
    </row>
    <row r="21" ht="12.75" customHeight="1" spans="1:14">
      <c r="A21" s="19" t="str">
        <f t="shared" si="0"/>
        <v/>
      </c>
      <c r="B21" s="20"/>
      <c r="C21" s="20"/>
      <c r="D21" s="20"/>
      <c r="E21" s="390"/>
      <c r="F21" s="115"/>
      <c r="G21" s="115"/>
      <c r="H21" s="115"/>
      <c r="I21" s="55"/>
      <c r="J21" s="22"/>
      <c r="K21" s="22"/>
      <c r="L21" s="22" t="str">
        <f t="shared" si="1"/>
        <v/>
      </c>
      <c r="M21" s="20"/>
      <c r="N21" s="8" t="s">
        <v>1381</v>
      </c>
    </row>
    <row r="22" ht="12.75" customHeight="1" spans="1:14">
      <c r="A22" s="19" t="str">
        <f t="shared" si="0"/>
        <v/>
      </c>
      <c r="B22" s="20"/>
      <c r="C22" s="20"/>
      <c r="D22" s="20"/>
      <c r="E22" s="390"/>
      <c r="F22" s="115"/>
      <c r="G22" s="115"/>
      <c r="H22" s="115"/>
      <c r="I22" s="55"/>
      <c r="J22" s="22"/>
      <c r="K22" s="22"/>
      <c r="L22" s="22" t="str">
        <f t="shared" si="1"/>
        <v/>
      </c>
      <c r="M22" s="20"/>
      <c r="N22" s="8" t="s">
        <v>1382</v>
      </c>
    </row>
    <row r="23" ht="12.75" customHeight="1" spans="1:14">
      <c r="A23" s="19" t="str">
        <f t="shared" si="0"/>
        <v/>
      </c>
      <c r="B23" s="20"/>
      <c r="C23" s="20"/>
      <c r="D23" s="20"/>
      <c r="E23" s="390"/>
      <c r="F23" s="115"/>
      <c r="G23" s="115"/>
      <c r="H23" s="115"/>
      <c r="I23" s="55"/>
      <c r="J23" s="22"/>
      <c r="K23" s="22"/>
      <c r="L23" s="22" t="str">
        <f t="shared" si="1"/>
        <v/>
      </c>
      <c r="M23" s="20"/>
      <c r="N23" s="8" t="s">
        <v>1383</v>
      </c>
    </row>
    <row r="24" ht="12.75" customHeight="1" spans="1:14">
      <c r="A24" s="19" t="str">
        <f t="shared" si="0"/>
        <v/>
      </c>
      <c r="B24" s="20"/>
      <c r="C24" s="20"/>
      <c r="D24" s="20"/>
      <c r="E24" s="390"/>
      <c r="F24" s="115"/>
      <c r="G24" s="115"/>
      <c r="H24" s="115"/>
      <c r="I24" s="55"/>
      <c r="J24" s="22"/>
      <c r="K24" s="22"/>
      <c r="L24" s="22" t="str">
        <f t="shared" si="1"/>
        <v/>
      </c>
      <c r="M24" s="20"/>
      <c r="N24" s="8" t="s">
        <v>1384</v>
      </c>
    </row>
    <row r="25" ht="12.75" customHeight="1" spans="1:14">
      <c r="A25" s="19" t="str">
        <f t="shared" si="0"/>
        <v/>
      </c>
      <c r="B25" s="20"/>
      <c r="C25" s="20"/>
      <c r="D25" s="20"/>
      <c r="E25" s="390"/>
      <c r="F25" s="115"/>
      <c r="G25" s="115"/>
      <c r="H25" s="115"/>
      <c r="I25" s="55"/>
      <c r="J25" s="22"/>
      <c r="K25" s="22"/>
      <c r="L25" s="22" t="str">
        <f t="shared" si="1"/>
        <v/>
      </c>
      <c r="M25" s="20"/>
      <c r="N25" s="8" t="s">
        <v>1385</v>
      </c>
    </row>
    <row r="26" ht="12.75" customHeight="1" spans="1:13">
      <c r="A26" s="19" t="s">
        <v>1386</v>
      </c>
      <c r="B26" s="174"/>
      <c r="C26" s="174"/>
      <c r="D26" s="175"/>
      <c r="E26" s="390"/>
      <c r="F26" s="115"/>
      <c r="G26" s="115">
        <f>SUM(G8:G25)</f>
        <v>0</v>
      </c>
      <c r="H26" s="115">
        <f>SUM(H8:H25)</f>
        <v>0</v>
      </c>
      <c r="I26" s="55"/>
      <c r="J26" s="22"/>
      <c r="K26" s="115">
        <f>SUM(K8:K25)</f>
        <v>0</v>
      </c>
      <c r="L26" s="22" t="str">
        <f t="shared" si="1"/>
        <v/>
      </c>
      <c r="M26" s="20"/>
    </row>
    <row r="27" ht="12.75" customHeight="1" spans="1:13">
      <c r="A27" s="19" t="s">
        <v>1387</v>
      </c>
      <c r="B27" s="174"/>
      <c r="C27" s="174"/>
      <c r="D27" s="175"/>
      <c r="E27" s="390"/>
      <c r="F27" s="115"/>
      <c r="G27" s="115">
        <f>H26</f>
        <v>0</v>
      </c>
      <c r="H27" s="115"/>
      <c r="I27" s="55"/>
      <c r="J27" s="22"/>
      <c r="K27" s="22"/>
      <c r="L27" s="22"/>
      <c r="M27" s="20"/>
    </row>
    <row r="28" customHeight="1" spans="1:13">
      <c r="A28" s="23" t="s">
        <v>1388</v>
      </c>
      <c r="B28" s="178"/>
      <c r="C28" s="178"/>
      <c r="D28" s="179"/>
      <c r="E28" s="391"/>
      <c r="F28" s="30"/>
      <c r="G28" s="391">
        <f>G26-G27</f>
        <v>0</v>
      </c>
      <c r="H28" s="391"/>
      <c r="I28" s="30"/>
      <c r="J28" s="30"/>
      <c r="K28" s="391">
        <f>K26</f>
        <v>0</v>
      </c>
      <c r="L28" s="22" t="str">
        <f t="shared" si="1"/>
        <v/>
      </c>
      <c r="M28" s="26"/>
    </row>
    <row r="29" customHeight="1" spans="1:11">
      <c r="A29" s="9" t="str">
        <f>基本信息输入表!$K$6&amp;"填表人："&amp;基本信息输入表!$M$35</f>
        <v>产权持有单位填表人：包娴</v>
      </c>
      <c r="K29" s="9" t="str">
        <f>"评估人员："&amp;基本信息输入表!$Q$35</f>
        <v>评估人员：资谷才、王晓</v>
      </c>
    </row>
    <row r="30" customHeight="1" spans="1:1">
      <c r="A30" s="9" t="str">
        <f>"填表日期："&amp;YEAR(基本信息输入表!$O$35)&amp;"年"&amp;MONTH(基本信息输入表!$O$35)&amp;"月"&amp;DAY(基本信息输入表!$O$35)&amp;"日"</f>
        <v>填表日期：2024年5月8日</v>
      </c>
    </row>
  </sheetData>
  <mergeCells count="15">
    <mergeCell ref="A2:M2"/>
    <mergeCell ref="A3:M3"/>
    <mergeCell ref="L4:M4"/>
    <mergeCell ref="E6:G6"/>
    <mergeCell ref="I6:K6"/>
    <mergeCell ref="A26:D26"/>
    <mergeCell ref="A27:D27"/>
    <mergeCell ref="A28:D28"/>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O31"/>
  <sheetViews>
    <sheetView showGridLines="0" zoomScale="96" zoomScaleNormal="96" topLeftCell="A5" workbookViewId="0">
      <selection activeCell="H19" sqref="H19"/>
    </sheetView>
  </sheetViews>
  <sheetFormatPr defaultColWidth="9" defaultRowHeight="15.75" customHeight="1"/>
  <cols>
    <col min="1" max="1" width="4.66666666666667" style="9" customWidth="1"/>
    <col min="2" max="2" width="16.1666666666667" style="9" customWidth="1"/>
    <col min="3" max="3" width="8" style="9" customWidth="1"/>
    <col min="4" max="4" width="8" style="223" customWidth="1" outlineLevel="1"/>
    <col min="5" max="5" width="10.6666666666667" style="9" customWidth="1" outlineLevel="1"/>
    <col min="6" max="6" width="12.1666666666667" style="9" customWidth="1"/>
    <col min="7" max="7" width="11.5" style="9" customWidth="1"/>
    <col min="8" max="8" width="15" style="9" customWidth="1"/>
    <col min="9" max="9" width="8" style="9" customWidth="1"/>
    <col min="10" max="10" width="8.66666666666667" style="9" customWidth="1"/>
    <col min="11" max="11" width="7.66666666666667" style="9" customWidth="1"/>
    <col min="12" max="12" width="9.66666666666667" style="9" customWidth="1"/>
    <col min="13" max="13" width="7" style="9" customWidth="1"/>
    <col min="14" max="14" width="9.66666666666667" style="9" customWidth="1"/>
    <col min="15" max="15" width="9" style="8" customWidth="1"/>
    <col min="16" max="17" width="9" style="9" customWidth="1"/>
    <col min="18" max="16384" width="9" style="9"/>
  </cols>
  <sheetData>
    <row r="1" customHeight="1" spans="1:1">
      <c r="A1" s="10" t="s">
        <v>0</v>
      </c>
    </row>
    <row r="2" s="7" customFormat="1" ht="30" customHeight="1" spans="1:15">
      <c r="A2" s="11" t="s">
        <v>57</v>
      </c>
      <c r="O2" s="12"/>
    </row>
    <row r="3" customHeight="1" spans="1:1">
      <c r="A3" s="8" t="str">
        <f>"评估基准日："&amp;TEXT(基本信息输入表!M7,"yyyy年mm月dd日")</f>
        <v>评估基准日：2024年04月30日</v>
      </c>
    </row>
    <row r="4" ht="14.25" customHeight="1" spans="1:14">
      <c r="A4" s="8"/>
      <c r="B4" s="8"/>
      <c r="C4" s="8"/>
      <c r="D4" s="359"/>
      <c r="E4" s="8"/>
      <c r="F4" s="8"/>
      <c r="G4" s="8"/>
      <c r="H4" s="8"/>
      <c r="I4" s="8"/>
      <c r="J4" s="8"/>
      <c r="K4" s="8"/>
      <c r="L4" s="8"/>
      <c r="M4" s="8"/>
      <c r="N4" s="13" t="s">
        <v>1389</v>
      </c>
    </row>
    <row r="5" customHeight="1" spans="1:14">
      <c r="A5" s="9" t="str">
        <f>基本信息输入表!K6&amp;"："&amp;基本信息输入表!M6</f>
        <v>产权持有单位：昆明中石油昆仑车用天然气有限公司</v>
      </c>
      <c r="N5" s="208" t="s">
        <v>885</v>
      </c>
    </row>
    <row r="6" s="8" customFormat="1" customHeight="1" spans="1:14">
      <c r="A6" s="32" t="s">
        <v>4</v>
      </c>
      <c r="B6" s="32" t="s">
        <v>1249</v>
      </c>
      <c r="C6" s="297" t="s">
        <v>1250</v>
      </c>
      <c r="D6" s="347" t="s">
        <v>1390</v>
      </c>
      <c r="E6" s="79" t="s">
        <v>1391</v>
      </c>
      <c r="F6" s="32" t="s">
        <v>1392</v>
      </c>
      <c r="G6" s="81"/>
      <c r="H6" s="205" t="s">
        <v>1232</v>
      </c>
      <c r="I6" s="32" t="s">
        <v>1254</v>
      </c>
      <c r="J6" s="32" t="s">
        <v>7</v>
      </c>
      <c r="K6" s="84"/>
      <c r="L6" s="81"/>
      <c r="M6" s="32" t="s">
        <v>683</v>
      </c>
      <c r="N6" s="32" t="s">
        <v>176</v>
      </c>
    </row>
    <row r="7" s="8" customFormat="1" customHeight="1" spans="1:15">
      <c r="A7" s="100"/>
      <c r="B7" s="100"/>
      <c r="C7" s="95"/>
      <c r="D7" s="95"/>
      <c r="E7" s="95"/>
      <c r="F7" s="388" t="s">
        <v>1251</v>
      </c>
      <c r="G7" s="109" t="s">
        <v>1253</v>
      </c>
      <c r="H7" s="95"/>
      <c r="I7" s="100"/>
      <c r="J7" s="109" t="s">
        <v>1393</v>
      </c>
      <c r="K7" s="110" t="s">
        <v>1394</v>
      </c>
      <c r="L7" s="109" t="s">
        <v>1253</v>
      </c>
      <c r="M7" s="100"/>
      <c r="N7" s="100"/>
      <c r="O7" s="209" t="s">
        <v>890</v>
      </c>
    </row>
    <row r="8" ht="12.75" customHeight="1" spans="1:15">
      <c r="A8" s="19" t="str">
        <f>IF(B8="","",ROW()-7)</f>
        <v/>
      </c>
      <c r="B8" s="20"/>
      <c r="C8" s="20"/>
      <c r="D8" s="21"/>
      <c r="E8" s="65"/>
      <c r="F8" s="456"/>
      <c r="G8" s="65"/>
      <c r="H8" s="65"/>
      <c r="I8" s="456"/>
      <c r="J8" s="65"/>
      <c r="K8" s="65"/>
      <c r="L8" s="65"/>
      <c r="M8" s="458" t="str">
        <f>IF(G8-H8=0,"",(L8-G8+H8)/(G8-H8)*100)</f>
        <v/>
      </c>
      <c r="N8" s="20"/>
      <c r="O8" s="8" t="s">
        <v>1395</v>
      </c>
    </row>
    <row r="9" ht="12.75" customHeight="1" spans="1:15">
      <c r="A9" s="19" t="str">
        <f t="shared" ref="A9:A25" si="0">IF(B9="","",ROW()-7)</f>
        <v/>
      </c>
      <c r="B9" s="20"/>
      <c r="C9" s="20"/>
      <c r="D9" s="21"/>
      <c r="E9" s="65"/>
      <c r="F9" s="456"/>
      <c r="G9" s="65"/>
      <c r="H9" s="65"/>
      <c r="I9" s="456"/>
      <c r="J9" s="65"/>
      <c r="K9" s="65"/>
      <c r="L9" s="65"/>
      <c r="M9" s="458" t="str">
        <f t="shared" ref="M9:M28" si="1">IF(G9-H9=0,"",(L9-G9+H9)/(G9-H9)*100)</f>
        <v/>
      </c>
      <c r="N9" s="20"/>
      <c r="O9" s="8" t="s">
        <v>1396</v>
      </c>
    </row>
    <row r="10" ht="12.75" customHeight="1" spans="1:15">
      <c r="A10" s="19" t="str">
        <f t="shared" si="0"/>
        <v/>
      </c>
      <c r="B10" s="20"/>
      <c r="C10" s="20"/>
      <c r="D10" s="21"/>
      <c r="E10" s="65"/>
      <c r="F10" s="456"/>
      <c r="G10" s="65"/>
      <c r="H10" s="65"/>
      <c r="I10" s="456"/>
      <c r="J10" s="65"/>
      <c r="K10" s="65"/>
      <c r="L10" s="65"/>
      <c r="M10" s="458" t="str">
        <f t="shared" si="1"/>
        <v/>
      </c>
      <c r="N10" s="20"/>
      <c r="O10" s="8" t="s">
        <v>1397</v>
      </c>
    </row>
    <row r="11" ht="12.75" customHeight="1" spans="1:15">
      <c r="A11" s="19" t="str">
        <f t="shared" si="0"/>
        <v/>
      </c>
      <c r="B11" s="20"/>
      <c r="C11" s="20"/>
      <c r="D11" s="21"/>
      <c r="E11" s="65"/>
      <c r="F11" s="456"/>
      <c r="G11" s="65"/>
      <c r="H11" s="65"/>
      <c r="I11" s="456"/>
      <c r="J11" s="65"/>
      <c r="K11" s="65"/>
      <c r="L11" s="65"/>
      <c r="M11" s="458" t="str">
        <f t="shared" si="1"/>
        <v/>
      </c>
      <c r="N11" s="20"/>
      <c r="O11" s="8" t="s">
        <v>1398</v>
      </c>
    </row>
    <row r="12" ht="12.75" customHeight="1" spans="1:15">
      <c r="A12" s="19" t="str">
        <f t="shared" si="0"/>
        <v/>
      </c>
      <c r="B12" s="20"/>
      <c r="C12" s="20"/>
      <c r="D12" s="21"/>
      <c r="E12" s="65"/>
      <c r="F12" s="456"/>
      <c r="G12" s="65"/>
      <c r="H12" s="65"/>
      <c r="I12" s="456"/>
      <c r="J12" s="65"/>
      <c r="K12" s="65"/>
      <c r="L12" s="65"/>
      <c r="M12" s="458" t="str">
        <f t="shared" si="1"/>
        <v/>
      </c>
      <c r="N12" s="20"/>
      <c r="O12" s="8" t="s">
        <v>1399</v>
      </c>
    </row>
    <row r="13" ht="12.75" customHeight="1" spans="1:15">
      <c r="A13" s="19" t="str">
        <f t="shared" si="0"/>
        <v/>
      </c>
      <c r="B13" s="20"/>
      <c r="C13" s="20"/>
      <c r="D13" s="21"/>
      <c r="E13" s="65"/>
      <c r="F13" s="456"/>
      <c r="G13" s="65"/>
      <c r="H13" s="65"/>
      <c r="I13" s="456"/>
      <c r="J13" s="65"/>
      <c r="K13" s="65"/>
      <c r="L13" s="65"/>
      <c r="M13" s="458" t="str">
        <f t="shared" si="1"/>
        <v/>
      </c>
      <c r="N13" s="20"/>
      <c r="O13" s="8" t="s">
        <v>1400</v>
      </c>
    </row>
    <row r="14" ht="12.75" customHeight="1" spans="1:15">
      <c r="A14" s="19" t="str">
        <f t="shared" si="0"/>
        <v/>
      </c>
      <c r="B14" s="20"/>
      <c r="C14" s="20"/>
      <c r="D14" s="21"/>
      <c r="E14" s="65"/>
      <c r="F14" s="456"/>
      <c r="G14" s="65"/>
      <c r="H14" s="65"/>
      <c r="I14" s="456"/>
      <c r="J14" s="65"/>
      <c r="K14" s="65"/>
      <c r="L14" s="65"/>
      <c r="M14" s="458" t="str">
        <f t="shared" si="1"/>
        <v/>
      </c>
      <c r="N14" s="20"/>
      <c r="O14" s="8" t="s">
        <v>1401</v>
      </c>
    </row>
    <row r="15" ht="12.75" customHeight="1" spans="1:15">
      <c r="A15" s="19" t="str">
        <f t="shared" si="0"/>
        <v/>
      </c>
      <c r="B15" s="20"/>
      <c r="C15" s="20"/>
      <c r="D15" s="21"/>
      <c r="E15" s="65"/>
      <c r="F15" s="456"/>
      <c r="G15" s="65"/>
      <c r="H15" s="65"/>
      <c r="I15" s="456"/>
      <c r="J15" s="65"/>
      <c r="K15" s="65"/>
      <c r="L15" s="65"/>
      <c r="M15" s="458" t="str">
        <f t="shared" si="1"/>
        <v/>
      </c>
      <c r="N15" s="20"/>
      <c r="O15" s="8" t="s">
        <v>1402</v>
      </c>
    </row>
    <row r="16" ht="12.75" customHeight="1" spans="1:15">
      <c r="A16" s="19" t="str">
        <f t="shared" si="0"/>
        <v/>
      </c>
      <c r="B16" s="20"/>
      <c r="C16" s="20"/>
      <c r="D16" s="21"/>
      <c r="E16" s="65"/>
      <c r="F16" s="456"/>
      <c r="G16" s="65"/>
      <c r="H16" s="65"/>
      <c r="I16" s="456"/>
      <c r="J16" s="65"/>
      <c r="K16" s="65"/>
      <c r="L16" s="65"/>
      <c r="M16" s="458" t="str">
        <f t="shared" si="1"/>
        <v/>
      </c>
      <c r="N16" s="20"/>
      <c r="O16" s="8" t="s">
        <v>1403</v>
      </c>
    </row>
    <row r="17" ht="12.75" customHeight="1" spans="1:15">
      <c r="A17" s="19" t="str">
        <f t="shared" si="0"/>
        <v/>
      </c>
      <c r="B17" s="20"/>
      <c r="C17" s="20"/>
      <c r="D17" s="21"/>
      <c r="E17" s="65"/>
      <c r="F17" s="456"/>
      <c r="G17" s="65"/>
      <c r="H17" s="65"/>
      <c r="I17" s="456"/>
      <c r="J17" s="65"/>
      <c r="K17" s="65"/>
      <c r="L17" s="65"/>
      <c r="M17" s="458" t="str">
        <f t="shared" si="1"/>
        <v/>
      </c>
      <c r="N17" s="20"/>
      <c r="O17" s="8" t="s">
        <v>1404</v>
      </c>
    </row>
    <row r="18" ht="12.75" customHeight="1" spans="1:15">
      <c r="A18" s="19" t="str">
        <f t="shared" si="0"/>
        <v/>
      </c>
      <c r="B18" s="20"/>
      <c r="C18" s="20"/>
      <c r="D18" s="21"/>
      <c r="E18" s="65"/>
      <c r="F18" s="456"/>
      <c r="G18" s="65"/>
      <c r="H18" s="65"/>
      <c r="I18" s="456"/>
      <c r="J18" s="65"/>
      <c r="K18" s="65"/>
      <c r="L18" s="65"/>
      <c r="M18" s="458" t="str">
        <f t="shared" si="1"/>
        <v/>
      </c>
      <c r="N18" s="20"/>
      <c r="O18" s="8" t="s">
        <v>1405</v>
      </c>
    </row>
    <row r="19" ht="12.75" customHeight="1" spans="1:15">
      <c r="A19" s="19" t="str">
        <f t="shared" si="0"/>
        <v/>
      </c>
      <c r="B19" s="20"/>
      <c r="C19" s="20"/>
      <c r="D19" s="21"/>
      <c r="E19" s="65"/>
      <c r="F19" s="456"/>
      <c r="G19" s="65"/>
      <c r="H19" s="65"/>
      <c r="I19" s="456"/>
      <c r="J19" s="65"/>
      <c r="K19" s="65"/>
      <c r="L19" s="65"/>
      <c r="M19" s="458" t="str">
        <f t="shared" si="1"/>
        <v/>
      </c>
      <c r="N19" s="20"/>
      <c r="O19" s="8" t="s">
        <v>1406</v>
      </c>
    </row>
    <row r="20" ht="12.75" customHeight="1" spans="1:15">
      <c r="A20" s="19" t="str">
        <f t="shared" si="0"/>
        <v/>
      </c>
      <c r="B20" s="20"/>
      <c r="C20" s="20"/>
      <c r="D20" s="21"/>
      <c r="E20" s="65"/>
      <c r="F20" s="456"/>
      <c r="G20" s="65"/>
      <c r="H20" s="65"/>
      <c r="I20" s="456"/>
      <c r="J20" s="65"/>
      <c r="K20" s="65"/>
      <c r="L20" s="65"/>
      <c r="M20" s="458" t="str">
        <f t="shared" si="1"/>
        <v/>
      </c>
      <c r="N20" s="20"/>
      <c r="O20" s="8" t="s">
        <v>1407</v>
      </c>
    </row>
    <row r="21" ht="12.75" customHeight="1" spans="1:15">
      <c r="A21" s="19" t="str">
        <f t="shared" si="0"/>
        <v/>
      </c>
      <c r="B21" s="20"/>
      <c r="C21" s="20"/>
      <c r="D21" s="21"/>
      <c r="E21" s="65"/>
      <c r="F21" s="456"/>
      <c r="G21" s="65"/>
      <c r="H21" s="65"/>
      <c r="I21" s="456"/>
      <c r="J21" s="65"/>
      <c r="K21" s="65"/>
      <c r="L21" s="65"/>
      <c r="M21" s="458" t="str">
        <f t="shared" si="1"/>
        <v/>
      </c>
      <c r="N21" s="20"/>
      <c r="O21" s="8" t="s">
        <v>1408</v>
      </c>
    </row>
    <row r="22" ht="12.75" customHeight="1" spans="1:15">
      <c r="A22" s="19" t="str">
        <f t="shared" si="0"/>
        <v/>
      </c>
      <c r="B22" s="20"/>
      <c r="C22" s="20"/>
      <c r="D22" s="21"/>
      <c r="E22" s="65"/>
      <c r="F22" s="456"/>
      <c r="G22" s="65"/>
      <c r="H22" s="65"/>
      <c r="I22" s="456"/>
      <c r="J22" s="65"/>
      <c r="K22" s="65"/>
      <c r="L22" s="65"/>
      <c r="M22" s="458" t="str">
        <f t="shared" si="1"/>
        <v/>
      </c>
      <c r="N22" s="20"/>
      <c r="O22" s="8" t="s">
        <v>1409</v>
      </c>
    </row>
    <row r="23" ht="12.75" customHeight="1" spans="1:15">
      <c r="A23" s="19" t="str">
        <f t="shared" si="0"/>
        <v/>
      </c>
      <c r="B23" s="20"/>
      <c r="C23" s="20"/>
      <c r="D23" s="21"/>
      <c r="E23" s="65"/>
      <c r="F23" s="456"/>
      <c r="G23" s="65"/>
      <c r="H23" s="65"/>
      <c r="I23" s="456"/>
      <c r="J23" s="65"/>
      <c r="K23" s="65"/>
      <c r="L23" s="65"/>
      <c r="M23" s="458" t="str">
        <f t="shared" si="1"/>
        <v/>
      </c>
      <c r="N23" s="20"/>
      <c r="O23" s="8" t="s">
        <v>1410</v>
      </c>
    </row>
    <row r="24" ht="12.75" customHeight="1" spans="1:15">
      <c r="A24" s="19" t="str">
        <f t="shared" si="0"/>
        <v/>
      </c>
      <c r="B24" s="20"/>
      <c r="C24" s="20"/>
      <c r="D24" s="21"/>
      <c r="E24" s="65"/>
      <c r="F24" s="456"/>
      <c r="G24" s="65"/>
      <c r="H24" s="65"/>
      <c r="I24" s="456"/>
      <c r="J24" s="65"/>
      <c r="K24" s="65"/>
      <c r="L24" s="65"/>
      <c r="M24" s="458" t="str">
        <f t="shared" si="1"/>
        <v/>
      </c>
      <c r="N24" s="20"/>
      <c r="O24" s="8" t="s">
        <v>1411</v>
      </c>
    </row>
    <row r="25" ht="12.75" customHeight="1" spans="1:15">
      <c r="A25" s="19" t="str">
        <f t="shared" si="0"/>
        <v/>
      </c>
      <c r="B25" s="20"/>
      <c r="C25" s="20"/>
      <c r="D25" s="21"/>
      <c r="E25" s="65"/>
      <c r="F25" s="456"/>
      <c r="G25" s="65"/>
      <c r="H25" s="65"/>
      <c r="I25" s="456"/>
      <c r="J25" s="65"/>
      <c r="K25" s="65"/>
      <c r="L25" s="65"/>
      <c r="M25" s="458" t="str">
        <f t="shared" si="1"/>
        <v/>
      </c>
      <c r="N25" s="20"/>
      <c r="O25" s="8" t="s">
        <v>1412</v>
      </c>
    </row>
    <row r="26" ht="12.75" customHeight="1" spans="1:14">
      <c r="A26" s="19" t="s">
        <v>1290</v>
      </c>
      <c r="B26" s="84"/>
      <c r="C26" s="84"/>
      <c r="D26" s="81"/>
      <c r="E26" s="65"/>
      <c r="F26" s="456"/>
      <c r="G26" s="65">
        <f>SUM(G8:G25)</f>
        <v>0</v>
      </c>
      <c r="H26" s="65">
        <f>SUM(H8:H25)</f>
        <v>0</v>
      </c>
      <c r="I26" s="456"/>
      <c r="J26" s="65"/>
      <c r="K26" s="65"/>
      <c r="L26" s="65">
        <f>SUM(L8:L25)</f>
        <v>0</v>
      </c>
      <c r="M26" s="458" t="str">
        <f t="shared" si="1"/>
        <v/>
      </c>
      <c r="N26" s="20"/>
    </row>
    <row r="27" ht="12.75" customHeight="1" spans="1:14">
      <c r="A27" s="19" t="s">
        <v>1291</v>
      </c>
      <c r="B27" s="84"/>
      <c r="C27" s="84"/>
      <c r="D27" s="81"/>
      <c r="E27" s="65"/>
      <c r="F27" s="456"/>
      <c r="G27" s="65">
        <f>H26</f>
        <v>0</v>
      </c>
      <c r="H27" s="65"/>
      <c r="I27" s="456"/>
      <c r="J27" s="65"/>
      <c r="K27" s="65"/>
      <c r="L27" s="65"/>
      <c r="M27" s="458"/>
      <c r="N27" s="20"/>
    </row>
    <row r="28" customHeight="1" spans="1:14">
      <c r="A28" s="23" t="s">
        <v>1292</v>
      </c>
      <c r="B28" s="15"/>
      <c r="C28" s="15"/>
      <c r="D28" s="24"/>
      <c r="E28" s="457"/>
      <c r="F28" s="70"/>
      <c r="G28" s="70">
        <f>G26-G27</f>
        <v>0</v>
      </c>
      <c r="H28" s="70"/>
      <c r="I28" s="70"/>
      <c r="J28" s="70"/>
      <c r="K28" s="23"/>
      <c r="L28" s="30">
        <f>L26</f>
        <v>0</v>
      </c>
      <c r="M28" s="458" t="str">
        <f t="shared" si="1"/>
        <v/>
      </c>
      <c r="N28" s="26"/>
    </row>
    <row r="29" customHeight="1" spans="1:15">
      <c r="A29" s="9" t="str">
        <f>基本信息输入表!$K$6&amp;"填表人："&amp;基本信息输入表!$M$36</f>
        <v>产权持有单位填表人：包娴</v>
      </c>
      <c r="L29" s="9" t="str">
        <f>"评估人员："&amp;基本信息输入表!$Q$36</f>
        <v>评估人员：资谷才、王晓</v>
      </c>
      <c r="O29" s="209" t="s">
        <v>837</v>
      </c>
    </row>
    <row r="30" customHeight="1" spans="1:1">
      <c r="A30" s="9" t="str">
        <f>"填表日期："&amp;YEAR(基本信息输入表!$O$36)&amp;"年"&amp;MONTH(基本信息输入表!$O$36)&amp;"月"&amp;DAY(基本信息输入表!$O$36)&amp;"日"</f>
        <v>填表日期：2024年5月8日</v>
      </c>
    </row>
    <row r="31" customHeight="1" spans="15:15">
      <c r="O31" s="209"/>
    </row>
  </sheetData>
  <mergeCells count="16">
    <mergeCell ref="A2:N2"/>
    <mergeCell ref="A3:N3"/>
    <mergeCell ref="F6:G6"/>
    <mergeCell ref="J6:L6"/>
    <mergeCell ref="A26:D26"/>
    <mergeCell ref="A27:D27"/>
    <mergeCell ref="A28:D28"/>
    <mergeCell ref="A6:A7"/>
    <mergeCell ref="B6:B7"/>
    <mergeCell ref="C6:C7"/>
    <mergeCell ref="D6:D7"/>
    <mergeCell ref="E6:E7"/>
    <mergeCell ref="H6:H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AG41"/>
  <sheetViews>
    <sheetView showGridLines="0" zoomScale="68" zoomScaleNormal="68" topLeftCell="I1" workbookViewId="0">
      <selection activeCell="V15" sqref="V15"/>
    </sheetView>
  </sheetViews>
  <sheetFormatPr defaultColWidth="9" defaultRowHeight="12.75"/>
  <cols>
    <col min="1" max="1" width="5.66666666666667" style="396" customWidth="1"/>
    <col min="2" max="2" width="13.1666666666667" style="396" customWidth="1"/>
    <col min="3" max="3" width="22.1666666666667" style="396" customWidth="1"/>
    <col min="4" max="4" width="11.1666666666667" style="396" customWidth="1"/>
    <col min="5" max="6" width="8" style="396" customWidth="1"/>
    <col min="7" max="7" width="4.66666666666667" style="396" customWidth="1"/>
    <col min="8" max="9" width="8" style="443" customWidth="1"/>
    <col min="10" max="12" width="11.1666666666667" style="396" customWidth="1"/>
    <col min="13" max="13" width="9.66666666666667" style="396" customWidth="1"/>
    <col min="14" max="15" width="4.66666666666667" style="396" customWidth="1"/>
    <col min="16" max="16" width="8" style="396" customWidth="1"/>
    <col min="17" max="17" width="6.16666666666667" style="396" customWidth="1"/>
    <col min="18" max="18" width="8.66666666666667" style="396" customWidth="1"/>
    <col min="19" max="19" width="4.66666666666667" style="396" customWidth="1"/>
    <col min="20" max="20" width="8.16666666666667" style="396" customWidth="1"/>
    <col min="21" max="21" width="11.6666666666667" style="396" customWidth="1"/>
    <col min="22" max="23" width="10.6666666666667" style="396" customWidth="1"/>
    <col min="24" max="24" width="7.66666666666667" style="396" customWidth="1"/>
    <col min="25" max="25" width="16.6666666666667" style="396" customWidth="1"/>
    <col min="26" max="26" width="11.6666666666667" style="422" customWidth="1"/>
    <col min="27" max="254" width="9" style="396" customWidth="1"/>
    <col min="255" max="255" width="6.5" style="396" customWidth="1"/>
    <col min="256" max="256" width="13.1666666666667" style="396" customWidth="1"/>
    <col min="257" max="258" width="12.6666666666667" style="396" customWidth="1"/>
    <col min="259" max="259" width="15.6666666666667" style="396" customWidth="1"/>
    <col min="260" max="260" width="10" style="396" customWidth="1"/>
    <col min="261" max="261" width="9" style="396" customWidth="1"/>
    <col min="262" max="262" width="9.16666666666667" style="396" customWidth="1"/>
    <col min="263" max="263" width="10" style="396" customWidth="1"/>
    <col min="264" max="264" width="11.1666666666667" style="396" customWidth="1"/>
    <col min="265" max="265" width="17.6666666666667" style="396" customWidth="1"/>
    <col min="266" max="266" width="14.1666666666667" style="396" customWidth="1"/>
    <col min="267" max="267" width="32" style="396" customWidth="1"/>
    <col min="268" max="269" width="9.16666666666667" style="396" customWidth="1"/>
    <col min="270" max="270" width="9" style="396" customWidth="1"/>
    <col min="271" max="271" width="9.16666666666667" style="396" customWidth="1"/>
    <col min="272" max="272" width="9" style="396" customWidth="1"/>
    <col min="273" max="273" width="9.16666666666667" style="396" customWidth="1"/>
    <col min="274" max="274" width="13.6666666666667" style="396" customWidth="1"/>
    <col min="275" max="275" width="12.5" style="396" customWidth="1"/>
    <col min="276" max="278" width="13.6666666666667" style="396" customWidth="1"/>
    <col min="279" max="279" width="15.6666666666667" style="396" customWidth="1"/>
    <col min="280" max="280" width="9.16666666666667" style="396" customWidth="1"/>
    <col min="281" max="281" width="22" style="396" customWidth="1"/>
    <col min="282" max="282" width="11.6666666666667" style="396" customWidth="1"/>
    <col min="283" max="510" width="9" style="396" customWidth="1"/>
    <col min="511" max="511" width="6.5" style="396" customWidth="1"/>
    <col min="512" max="512" width="13.1666666666667" style="396" customWidth="1"/>
    <col min="513" max="514" width="12.6666666666667" style="396" customWidth="1"/>
    <col min="515" max="515" width="15.6666666666667" style="396" customWidth="1"/>
    <col min="516" max="516" width="10" style="396" customWidth="1"/>
    <col min="517" max="517" width="9" style="396" customWidth="1"/>
    <col min="518" max="518" width="9.16666666666667" style="396" customWidth="1"/>
    <col min="519" max="519" width="10" style="396" customWidth="1"/>
    <col min="520" max="520" width="11.1666666666667" style="396" customWidth="1"/>
    <col min="521" max="521" width="17.6666666666667" style="396" customWidth="1"/>
    <col min="522" max="522" width="14.1666666666667" style="396" customWidth="1"/>
    <col min="523" max="523" width="32" style="396" customWidth="1"/>
    <col min="524" max="525" width="9.16666666666667" style="396" customWidth="1"/>
    <col min="526" max="526" width="9" style="396" customWidth="1"/>
    <col min="527" max="527" width="9.16666666666667" style="396" customWidth="1"/>
    <col min="528" max="528" width="9" style="396" customWidth="1"/>
    <col min="529" max="529" width="9.16666666666667" style="396" customWidth="1"/>
    <col min="530" max="530" width="13.6666666666667" style="396" customWidth="1"/>
    <col min="531" max="531" width="12.5" style="396" customWidth="1"/>
    <col min="532" max="534" width="13.6666666666667" style="396" customWidth="1"/>
    <col min="535" max="535" width="15.6666666666667" style="396" customWidth="1"/>
    <col min="536" max="536" width="9.16666666666667" style="396" customWidth="1"/>
    <col min="537" max="537" width="22" style="396" customWidth="1"/>
    <col min="538" max="538" width="11.6666666666667" style="396" customWidth="1"/>
    <col min="539" max="766" width="9" style="396" customWidth="1"/>
    <col min="767" max="767" width="6.5" style="396" customWidth="1"/>
    <col min="768" max="768" width="13.1666666666667" style="396" customWidth="1"/>
    <col min="769" max="770" width="12.6666666666667" style="396" customWidth="1"/>
    <col min="771" max="771" width="15.6666666666667" style="396" customWidth="1"/>
    <col min="772" max="772" width="10" style="396" customWidth="1"/>
    <col min="773" max="773" width="9" style="396" customWidth="1"/>
    <col min="774" max="774" width="9.16666666666667" style="396" customWidth="1"/>
    <col min="775" max="775" width="10" style="396" customWidth="1"/>
    <col min="776" max="776" width="11.1666666666667" style="396" customWidth="1"/>
    <col min="777" max="777" width="17.6666666666667" style="396" customWidth="1"/>
    <col min="778" max="778" width="14.1666666666667" style="396" customWidth="1"/>
    <col min="779" max="779" width="32" style="396" customWidth="1"/>
    <col min="780" max="781" width="9.16666666666667" style="396" customWidth="1"/>
    <col min="782" max="782" width="9" style="396" customWidth="1"/>
    <col min="783" max="783" width="9.16666666666667" style="396" customWidth="1"/>
    <col min="784" max="784" width="9" style="396" customWidth="1"/>
    <col min="785" max="785" width="9.16666666666667" style="396" customWidth="1"/>
    <col min="786" max="786" width="13.6666666666667" style="396" customWidth="1"/>
    <col min="787" max="787" width="12.5" style="396" customWidth="1"/>
    <col min="788" max="790" width="13.6666666666667" style="396" customWidth="1"/>
    <col min="791" max="791" width="15.6666666666667" style="396" customWidth="1"/>
    <col min="792" max="792" width="9.16666666666667" style="396" customWidth="1"/>
    <col min="793" max="793" width="22" style="396" customWidth="1"/>
    <col min="794" max="794" width="11.6666666666667" style="396" customWidth="1"/>
    <col min="795" max="1022" width="9" style="396" customWidth="1"/>
    <col min="1023" max="1023" width="6.5" style="396" customWidth="1"/>
    <col min="1024" max="1024" width="13.1666666666667" style="396" customWidth="1"/>
    <col min="1025" max="1026" width="12.6666666666667" style="396" customWidth="1"/>
    <col min="1027" max="1027" width="15.6666666666667" style="396" customWidth="1"/>
    <col min="1028" max="1028" width="10" style="396" customWidth="1"/>
    <col min="1029" max="1029" width="9" style="396" customWidth="1"/>
    <col min="1030" max="1030" width="9.16666666666667" style="396" customWidth="1"/>
    <col min="1031" max="1031" width="10" style="396" customWidth="1"/>
    <col min="1032" max="1032" width="11.1666666666667" style="396" customWidth="1"/>
    <col min="1033" max="1033" width="17.6666666666667" style="396" customWidth="1"/>
    <col min="1034" max="1034" width="14.1666666666667" style="396" customWidth="1"/>
    <col min="1035" max="1035" width="32" style="396" customWidth="1"/>
    <col min="1036" max="1037" width="9.16666666666667" style="396" customWidth="1"/>
    <col min="1038" max="1038" width="9" style="396" customWidth="1"/>
    <col min="1039" max="1039" width="9.16666666666667" style="396" customWidth="1"/>
    <col min="1040" max="1040" width="9" style="396" customWidth="1"/>
    <col min="1041" max="1041" width="9.16666666666667" style="396" customWidth="1"/>
    <col min="1042" max="1042" width="13.6666666666667" style="396" customWidth="1"/>
    <col min="1043" max="1043" width="12.5" style="396" customWidth="1"/>
    <col min="1044" max="1046" width="13.6666666666667" style="396" customWidth="1"/>
    <col min="1047" max="1047" width="15.6666666666667" style="396" customWidth="1"/>
    <col min="1048" max="1048" width="9.16666666666667" style="396" customWidth="1"/>
    <col min="1049" max="1049" width="22" style="396" customWidth="1"/>
    <col min="1050" max="1050" width="11.6666666666667" style="396" customWidth="1"/>
    <col min="1051" max="1278" width="9" style="396" customWidth="1"/>
    <col min="1279" max="1279" width="6.5" style="396" customWidth="1"/>
    <col min="1280" max="1280" width="13.1666666666667" style="396" customWidth="1"/>
    <col min="1281" max="1282" width="12.6666666666667" style="396" customWidth="1"/>
    <col min="1283" max="1283" width="15.6666666666667" style="396" customWidth="1"/>
    <col min="1284" max="1284" width="10" style="396" customWidth="1"/>
    <col min="1285" max="1285" width="9" style="396" customWidth="1"/>
    <col min="1286" max="1286" width="9.16666666666667" style="396" customWidth="1"/>
    <col min="1287" max="1287" width="10" style="396" customWidth="1"/>
    <col min="1288" max="1288" width="11.1666666666667" style="396" customWidth="1"/>
    <col min="1289" max="1289" width="17.6666666666667" style="396" customWidth="1"/>
    <col min="1290" max="1290" width="14.1666666666667" style="396" customWidth="1"/>
    <col min="1291" max="1291" width="32" style="396" customWidth="1"/>
    <col min="1292" max="1293" width="9.16666666666667" style="396" customWidth="1"/>
    <col min="1294" max="1294" width="9" style="396" customWidth="1"/>
    <col min="1295" max="1295" width="9.16666666666667" style="396" customWidth="1"/>
    <col min="1296" max="1296" width="9" style="396" customWidth="1"/>
    <col min="1297" max="1297" width="9.16666666666667" style="396" customWidth="1"/>
    <col min="1298" max="1298" width="13.6666666666667" style="396" customWidth="1"/>
    <col min="1299" max="1299" width="12.5" style="396" customWidth="1"/>
    <col min="1300" max="1302" width="13.6666666666667" style="396" customWidth="1"/>
    <col min="1303" max="1303" width="15.6666666666667" style="396" customWidth="1"/>
    <col min="1304" max="1304" width="9.16666666666667" style="396" customWidth="1"/>
    <col min="1305" max="1305" width="22" style="396" customWidth="1"/>
    <col min="1306" max="1306" width="11.6666666666667" style="396" customWidth="1"/>
    <col min="1307" max="1534" width="9" style="396" customWidth="1"/>
    <col min="1535" max="1535" width="6.5" style="396" customWidth="1"/>
    <col min="1536" max="1536" width="13.1666666666667" style="396" customWidth="1"/>
    <col min="1537" max="1538" width="12.6666666666667" style="396" customWidth="1"/>
    <col min="1539" max="1539" width="15.6666666666667" style="396" customWidth="1"/>
    <col min="1540" max="1540" width="10" style="396" customWidth="1"/>
    <col min="1541" max="1541" width="9" style="396" customWidth="1"/>
    <col min="1542" max="1542" width="9.16666666666667" style="396" customWidth="1"/>
    <col min="1543" max="1543" width="10" style="396" customWidth="1"/>
    <col min="1544" max="1544" width="11.1666666666667" style="396" customWidth="1"/>
    <col min="1545" max="1545" width="17.6666666666667" style="396" customWidth="1"/>
    <col min="1546" max="1546" width="14.1666666666667" style="396" customWidth="1"/>
    <col min="1547" max="1547" width="32" style="396" customWidth="1"/>
    <col min="1548" max="1549" width="9.16666666666667" style="396" customWidth="1"/>
    <col min="1550" max="1550" width="9" style="396" customWidth="1"/>
    <col min="1551" max="1551" width="9.16666666666667" style="396" customWidth="1"/>
    <col min="1552" max="1552" width="9" style="396" customWidth="1"/>
    <col min="1553" max="1553" width="9.16666666666667" style="396" customWidth="1"/>
    <col min="1554" max="1554" width="13.6666666666667" style="396" customWidth="1"/>
    <col min="1555" max="1555" width="12.5" style="396" customWidth="1"/>
    <col min="1556" max="1558" width="13.6666666666667" style="396" customWidth="1"/>
    <col min="1559" max="1559" width="15.6666666666667" style="396" customWidth="1"/>
    <col min="1560" max="1560" width="9.16666666666667" style="396" customWidth="1"/>
    <col min="1561" max="1561" width="22" style="396" customWidth="1"/>
    <col min="1562" max="1562" width="11.6666666666667" style="396" customWidth="1"/>
    <col min="1563" max="1790" width="9" style="396" customWidth="1"/>
    <col min="1791" max="1791" width="6.5" style="396" customWidth="1"/>
    <col min="1792" max="1792" width="13.1666666666667" style="396" customWidth="1"/>
    <col min="1793" max="1794" width="12.6666666666667" style="396" customWidth="1"/>
    <col min="1795" max="1795" width="15.6666666666667" style="396" customWidth="1"/>
    <col min="1796" max="1796" width="10" style="396" customWidth="1"/>
    <col min="1797" max="1797" width="9" style="396" customWidth="1"/>
    <col min="1798" max="1798" width="9.16666666666667" style="396" customWidth="1"/>
    <col min="1799" max="1799" width="10" style="396" customWidth="1"/>
    <col min="1800" max="1800" width="11.1666666666667" style="396" customWidth="1"/>
    <col min="1801" max="1801" width="17.6666666666667" style="396" customWidth="1"/>
    <col min="1802" max="1802" width="14.1666666666667" style="396" customWidth="1"/>
    <col min="1803" max="1803" width="32" style="396" customWidth="1"/>
    <col min="1804" max="1805" width="9.16666666666667" style="396" customWidth="1"/>
    <col min="1806" max="1806" width="9" style="396" customWidth="1"/>
    <col min="1807" max="1807" width="9.16666666666667" style="396" customWidth="1"/>
    <col min="1808" max="1808" width="9" style="396" customWidth="1"/>
    <col min="1809" max="1809" width="9.16666666666667" style="396" customWidth="1"/>
    <col min="1810" max="1810" width="13.6666666666667" style="396" customWidth="1"/>
    <col min="1811" max="1811" width="12.5" style="396" customWidth="1"/>
    <col min="1812" max="1814" width="13.6666666666667" style="396" customWidth="1"/>
    <col min="1815" max="1815" width="15.6666666666667" style="396" customWidth="1"/>
    <col min="1816" max="1816" width="9.16666666666667" style="396" customWidth="1"/>
    <col min="1817" max="1817" width="22" style="396" customWidth="1"/>
    <col min="1818" max="1818" width="11.6666666666667" style="396" customWidth="1"/>
    <col min="1819" max="2046" width="9" style="396" customWidth="1"/>
    <col min="2047" max="2047" width="6.5" style="396" customWidth="1"/>
    <col min="2048" max="2048" width="13.1666666666667" style="396" customWidth="1"/>
    <col min="2049" max="2050" width="12.6666666666667" style="396" customWidth="1"/>
    <col min="2051" max="2051" width="15.6666666666667" style="396" customWidth="1"/>
    <col min="2052" max="2052" width="10" style="396" customWidth="1"/>
    <col min="2053" max="2053" width="9" style="396" customWidth="1"/>
    <col min="2054" max="2054" width="9.16666666666667" style="396" customWidth="1"/>
    <col min="2055" max="2055" width="10" style="396" customWidth="1"/>
    <col min="2056" max="2056" width="11.1666666666667" style="396" customWidth="1"/>
    <col min="2057" max="2057" width="17.6666666666667" style="396" customWidth="1"/>
    <col min="2058" max="2058" width="14.1666666666667" style="396" customWidth="1"/>
    <col min="2059" max="2059" width="32" style="396" customWidth="1"/>
    <col min="2060" max="2061" width="9.16666666666667" style="396" customWidth="1"/>
    <col min="2062" max="2062" width="9" style="396" customWidth="1"/>
    <col min="2063" max="2063" width="9.16666666666667" style="396" customWidth="1"/>
    <col min="2064" max="2064" width="9" style="396" customWidth="1"/>
    <col min="2065" max="2065" width="9.16666666666667" style="396" customWidth="1"/>
    <col min="2066" max="2066" width="13.6666666666667" style="396" customWidth="1"/>
    <col min="2067" max="2067" width="12.5" style="396" customWidth="1"/>
    <col min="2068" max="2070" width="13.6666666666667" style="396" customWidth="1"/>
    <col min="2071" max="2071" width="15.6666666666667" style="396" customWidth="1"/>
    <col min="2072" max="2072" width="9.16666666666667" style="396" customWidth="1"/>
    <col min="2073" max="2073" width="22" style="396" customWidth="1"/>
    <col min="2074" max="2074" width="11.6666666666667" style="396" customWidth="1"/>
    <col min="2075" max="2302" width="9" style="396" customWidth="1"/>
    <col min="2303" max="2303" width="6.5" style="396" customWidth="1"/>
    <col min="2304" max="2304" width="13.1666666666667" style="396" customWidth="1"/>
    <col min="2305" max="2306" width="12.6666666666667" style="396" customWidth="1"/>
    <col min="2307" max="2307" width="15.6666666666667" style="396" customWidth="1"/>
    <col min="2308" max="2308" width="10" style="396" customWidth="1"/>
    <col min="2309" max="2309" width="9" style="396" customWidth="1"/>
    <col min="2310" max="2310" width="9.16666666666667" style="396" customWidth="1"/>
    <col min="2311" max="2311" width="10" style="396" customWidth="1"/>
    <col min="2312" max="2312" width="11.1666666666667" style="396" customWidth="1"/>
    <col min="2313" max="2313" width="17.6666666666667" style="396" customWidth="1"/>
    <col min="2314" max="2314" width="14.1666666666667" style="396" customWidth="1"/>
    <col min="2315" max="2315" width="32" style="396" customWidth="1"/>
    <col min="2316" max="2317" width="9.16666666666667" style="396" customWidth="1"/>
    <col min="2318" max="2318" width="9" style="396" customWidth="1"/>
    <col min="2319" max="2319" width="9.16666666666667" style="396" customWidth="1"/>
    <col min="2320" max="2320" width="9" style="396" customWidth="1"/>
    <col min="2321" max="2321" width="9.16666666666667" style="396" customWidth="1"/>
    <col min="2322" max="2322" width="13.6666666666667" style="396" customWidth="1"/>
    <col min="2323" max="2323" width="12.5" style="396" customWidth="1"/>
    <col min="2324" max="2326" width="13.6666666666667" style="396" customWidth="1"/>
    <col min="2327" max="2327" width="15.6666666666667" style="396" customWidth="1"/>
    <col min="2328" max="2328" width="9.16666666666667" style="396" customWidth="1"/>
    <col min="2329" max="2329" width="22" style="396" customWidth="1"/>
    <col min="2330" max="2330" width="11.6666666666667" style="396" customWidth="1"/>
    <col min="2331" max="2558" width="9" style="396" customWidth="1"/>
    <col min="2559" max="2559" width="6.5" style="396" customWidth="1"/>
    <col min="2560" max="2560" width="13.1666666666667" style="396" customWidth="1"/>
    <col min="2561" max="2562" width="12.6666666666667" style="396" customWidth="1"/>
    <col min="2563" max="2563" width="15.6666666666667" style="396" customWidth="1"/>
    <col min="2564" max="2564" width="10" style="396" customWidth="1"/>
    <col min="2565" max="2565" width="9" style="396" customWidth="1"/>
    <col min="2566" max="2566" width="9.16666666666667" style="396" customWidth="1"/>
    <col min="2567" max="2567" width="10" style="396" customWidth="1"/>
    <col min="2568" max="2568" width="11.1666666666667" style="396" customWidth="1"/>
    <col min="2569" max="2569" width="17.6666666666667" style="396" customWidth="1"/>
    <col min="2570" max="2570" width="14.1666666666667" style="396" customWidth="1"/>
    <col min="2571" max="2571" width="32" style="396" customWidth="1"/>
    <col min="2572" max="2573" width="9.16666666666667" style="396" customWidth="1"/>
    <col min="2574" max="2574" width="9" style="396" customWidth="1"/>
    <col min="2575" max="2575" width="9.16666666666667" style="396" customWidth="1"/>
    <col min="2576" max="2576" width="9" style="396" customWidth="1"/>
    <col min="2577" max="2577" width="9.16666666666667" style="396" customWidth="1"/>
    <col min="2578" max="2578" width="13.6666666666667" style="396" customWidth="1"/>
    <col min="2579" max="2579" width="12.5" style="396" customWidth="1"/>
    <col min="2580" max="2582" width="13.6666666666667" style="396" customWidth="1"/>
    <col min="2583" max="2583" width="15.6666666666667" style="396" customWidth="1"/>
    <col min="2584" max="2584" width="9.16666666666667" style="396" customWidth="1"/>
    <col min="2585" max="2585" width="22" style="396" customWidth="1"/>
    <col min="2586" max="2586" width="11.6666666666667" style="396" customWidth="1"/>
    <col min="2587" max="2814" width="9" style="396" customWidth="1"/>
    <col min="2815" max="2815" width="6.5" style="396" customWidth="1"/>
    <col min="2816" max="2816" width="13.1666666666667" style="396" customWidth="1"/>
    <col min="2817" max="2818" width="12.6666666666667" style="396" customWidth="1"/>
    <col min="2819" max="2819" width="15.6666666666667" style="396" customWidth="1"/>
    <col min="2820" max="2820" width="10" style="396" customWidth="1"/>
    <col min="2821" max="2821" width="9" style="396" customWidth="1"/>
    <col min="2822" max="2822" width="9.16666666666667" style="396" customWidth="1"/>
    <col min="2823" max="2823" width="10" style="396" customWidth="1"/>
    <col min="2824" max="2824" width="11.1666666666667" style="396" customWidth="1"/>
    <col min="2825" max="2825" width="17.6666666666667" style="396" customWidth="1"/>
    <col min="2826" max="2826" width="14.1666666666667" style="396" customWidth="1"/>
    <col min="2827" max="2827" width="32" style="396" customWidth="1"/>
    <col min="2828" max="2829" width="9.16666666666667" style="396" customWidth="1"/>
    <col min="2830" max="2830" width="9" style="396" customWidth="1"/>
    <col min="2831" max="2831" width="9.16666666666667" style="396" customWidth="1"/>
    <col min="2832" max="2832" width="9" style="396" customWidth="1"/>
    <col min="2833" max="2833" width="9.16666666666667" style="396" customWidth="1"/>
    <col min="2834" max="2834" width="13.6666666666667" style="396" customWidth="1"/>
    <col min="2835" max="2835" width="12.5" style="396" customWidth="1"/>
    <col min="2836" max="2838" width="13.6666666666667" style="396" customWidth="1"/>
    <col min="2839" max="2839" width="15.6666666666667" style="396" customWidth="1"/>
    <col min="2840" max="2840" width="9.16666666666667" style="396" customWidth="1"/>
    <col min="2841" max="2841" width="22" style="396" customWidth="1"/>
    <col min="2842" max="2842" width="11.6666666666667" style="396" customWidth="1"/>
    <col min="2843" max="3070" width="9" style="396" customWidth="1"/>
    <col min="3071" max="3071" width="6.5" style="396" customWidth="1"/>
    <col min="3072" max="3072" width="13.1666666666667" style="396" customWidth="1"/>
    <col min="3073" max="3074" width="12.6666666666667" style="396" customWidth="1"/>
    <col min="3075" max="3075" width="15.6666666666667" style="396" customWidth="1"/>
    <col min="3076" max="3076" width="10" style="396" customWidth="1"/>
    <col min="3077" max="3077" width="9" style="396" customWidth="1"/>
    <col min="3078" max="3078" width="9.16666666666667" style="396" customWidth="1"/>
    <col min="3079" max="3079" width="10" style="396" customWidth="1"/>
    <col min="3080" max="3080" width="11.1666666666667" style="396" customWidth="1"/>
    <col min="3081" max="3081" width="17.6666666666667" style="396" customWidth="1"/>
    <col min="3082" max="3082" width="14.1666666666667" style="396" customWidth="1"/>
    <col min="3083" max="3083" width="32" style="396" customWidth="1"/>
    <col min="3084" max="3085" width="9.16666666666667" style="396" customWidth="1"/>
    <col min="3086" max="3086" width="9" style="396" customWidth="1"/>
    <col min="3087" max="3087" width="9.16666666666667" style="396" customWidth="1"/>
    <col min="3088" max="3088" width="9" style="396" customWidth="1"/>
    <col min="3089" max="3089" width="9.16666666666667" style="396" customWidth="1"/>
    <col min="3090" max="3090" width="13.6666666666667" style="396" customWidth="1"/>
    <col min="3091" max="3091" width="12.5" style="396" customWidth="1"/>
    <col min="3092" max="3094" width="13.6666666666667" style="396" customWidth="1"/>
    <col min="3095" max="3095" width="15.6666666666667" style="396" customWidth="1"/>
    <col min="3096" max="3096" width="9.16666666666667" style="396" customWidth="1"/>
    <col min="3097" max="3097" width="22" style="396" customWidth="1"/>
    <col min="3098" max="3098" width="11.6666666666667" style="396" customWidth="1"/>
    <col min="3099" max="3326" width="9" style="396" customWidth="1"/>
    <col min="3327" max="3327" width="6.5" style="396" customWidth="1"/>
    <col min="3328" max="3328" width="13.1666666666667" style="396" customWidth="1"/>
    <col min="3329" max="3330" width="12.6666666666667" style="396" customWidth="1"/>
    <col min="3331" max="3331" width="15.6666666666667" style="396" customWidth="1"/>
    <col min="3332" max="3332" width="10" style="396" customWidth="1"/>
    <col min="3333" max="3333" width="9" style="396" customWidth="1"/>
    <col min="3334" max="3334" width="9.16666666666667" style="396" customWidth="1"/>
    <col min="3335" max="3335" width="10" style="396" customWidth="1"/>
    <col min="3336" max="3336" width="11.1666666666667" style="396" customWidth="1"/>
    <col min="3337" max="3337" width="17.6666666666667" style="396" customWidth="1"/>
    <col min="3338" max="3338" width="14.1666666666667" style="396" customWidth="1"/>
    <col min="3339" max="3339" width="32" style="396" customWidth="1"/>
    <col min="3340" max="3341" width="9.16666666666667" style="396" customWidth="1"/>
    <col min="3342" max="3342" width="9" style="396" customWidth="1"/>
    <col min="3343" max="3343" width="9.16666666666667" style="396" customWidth="1"/>
    <col min="3344" max="3344" width="9" style="396" customWidth="1"/>
    <col min="3345" max="3345" width="9.16666666666667" style="396" customWidth="1"/>
    <col min="3346" max="3346" width="13.6666666666667" style="396" customWidth="1"/>
    <col min="3347" max="3347" width="12.5" style="396" customWidth="1"/>
    <col min="3348" max="3350" width="13.6666666666667" style="396" customWidth="1"/>
    <col min="3351" max="3351" width="15.6666666666667" style="396" customWidth="1"/>
    <col min="3352" max="3352" width="9.16666666666667" style="396" customWidth="1"/>
    <col min="3353" max="3353" width="22" style="396" customWidth="1"/>
    <col min="3354" max="3354" width="11.6666666666667" style="396" customWidth="1"/>
    <col min="3355" max="3582" width="9" style="396" customWidth="1"/>
    <col min="3583" max="3583" width="6.5" style="396" customWidth="1"/>
    <col min="3584" max="3584" width="13.1666666666667" style="396" customWidth="1"/>
    <col min="3585" max="3586" width="12.6666666666667" style="396" customWidth="1"/>
    <col min="3587" max="3587" width="15.6666666666667" style="396" customWidth="1"/>
    <col min="3588" max="3588" width="10" style="396" customWidth="1"/>
    <col min="3589" max="3589" width="9" style="396" customWidth="1"/>
    <col min="3590" max="3590" width="9.16666666666667" style="396" customWidth="1"/>
    <col min="3591" max="3591" width="10" style="396" customWidth="1"/>
    <col min="3592" max="3592" width="11.1666666666667" style="396" customWidth="1"/>
    <col min="3593" max="3593" width="17.6666666666667" style="396" customWidth="1"/>
    <col min="3594" max="3594" width="14.1666666666667" style="396" customWidth="1"/>
    <col min="3595" max="3595" width="32" style="396" customWidth="1"/>
    <col min="3596" max="3597" width="9.16666666666667" style="396" customWidth="1"/>
    <col min="3598" max="3598" width="9" style="396" customWidth="1"/>
    <col min="3599" max="3599" width="9.16666666666667" style="396" customWidth="1"/>
    <col min="3600" max="3600" width="9" style="396" customWidth="1"/>
    <col min="3601" max="3601" width="9.16666666666667" style="396" customWidth="1"/>
    <col min="3602" max="3602" width="13.6666666666667" style="396" customWidth="1"/>
    <col min="3603" max="3603" width="12.5" style="396" customWidth="1"/>
    <col min="3604" max="3606" width="13.6666666666667" style="396" customWidth="1"/>
    <col min="3607" max="3607" width="15.6666666666667" style="396" customWidth="1"/>
    <col min="3608" max="3608" width="9.16666666666667" style="396" customWidth="1"/>
    <col min="3609" max="3609" width="22" style="396" customWidth="1"/>
    <col min="3610" max="3610" width="11.6666666666667" style="396" customWidth="1"/>
    <col min="3611" max="3838" width="9" style="396" customWidth="1"/>
    <col min="3839" max="3839" width="6.5" style="396" customWidth="1"/>
    <col min="3840" max="3840" width="13.1666666666667" style="396" customWidth="1"/>
    <col min="3841" max="3842" width="12.6666666666667" style="396" customWidth="1"/>
    <col min="3843" max="3843" width="15.6666666666667" style="396" customWidth="1"/>
    <col min="3844" max="3844" width="10" style="396" customWidth="1"/>
    <col min="3845" max="3845" width="9" style="396" customWidth="1"/>
    <col min="3846" max="3846" width="9.16666666666667" style="396" customWidth="1"/>
    <col min="3847" max="3847" width="10" style="396" customWidth="1"/>
    <col min="3848" max="3848" width="11.1666666666667" style="396" customWidth="1"/>
    <col min="3849" max="3849" width="17.6666666666667" style="396" customWidth="1"/>
    <col min="3850" max="3850" width="14.1666666666667" style="396" customWidth="1"/>
    <col min="3851" max="3851" width="32" style="396" customWidth="1"/>
    <col min="3852" max="3853" width="9.16666666666667" style="396" customWidth="1"/>
    <col min="3854" max="3854" width="9" style="396" customWidth="1"/>
    <col min="3855" max="3855" width="9.16666666666667" style="396" customWidth="1"/>
    <col min="3856" max="3856" width="9" style="396" customWidth="1"/>
    <col min="3857" max="3857" width="9.16666666666667" style="396" customWidth="1"/>
    <col min="3858" max="3858" width="13.6666666666667" style="396" customWidth="1"/>
    <col min="3859" max="3859" width="12.5" style="396" customWidth="1"/>
    <col min="3860" max="3862" width="13.6666666666667" style="396" customWidth="1"/>
    <col min="3863" max="3863" width="15.6666666666667" style="396" customWidth="1"/>
    <col min="3864" max="3864" width="9.16666666666667" style="396" customWidth="1"/>
    <col min="3865" max="3865" width="22" style="396" customWidth="1"/>
    <col min="3866" max="3866" width="11.6666666666667" style="396" customWidth="1"/>
    <col min="3867" max="4094" width="9" style="396" customWidth="1"/>
    <col min="4095" max="4095" width="6.5" style="396" customWidth="1"/>
    <col min="4096" max="4096" width="13.1666666666667" style="396" customWidth="1"/>
    <col min="4097" max="4098" width="12.6666666666667" style="396" customWidth="1"/>
    <col min="4099" max="4099" width="15.6666666666667" style="396" customWidth="1"/>
    <col min="4100" max="4100" width="10" style="396" customWidth="1"/>
    <col min="4101" max="4101" width="9" style="396" customWidth="1"/>
    <col min="4102" max="4102" width="9.16666666666667" style="396" customWidth="1"/>
    <col min="4103" max="4103" width="10" style="396" customWidth="1"/>
    <col min="4104" max="4104" width="11.1666666666667" style="396" customWidth="1"/>
    <col min="4105" max="4105" width="17.6666666666667" style="396" customWidth="1"/>
    <col min="4106" max="4106" width="14.1666666666667" style="396" customWidth="1"/>
    <col min="4107" max="4107" width="32" style="396" customWidth="1"/>
    <col min="4108" max="4109" width="9.16666666666667" style="396" customWidth="1"/>
    <col min="4110" max="4110" width="9" style="396" customWidth="1"/>
    <col min="4111" max="4111" width="9.16666666666667" style="396" customWidth="1"/>
    <col min="4112" max="4112" width="9" style="396" customWidth="1"/>
    <col min="4113" max="4113" width="9.16666666666667" style="396" customWidth="1"/>
    <col min="4114" max="4114" width="13.6666666666667" style="396" customWidth="1"/>
    <col min="4115" max="4115" width="12.5" style="396" customWidth="1"/>
    <col min="4116" max="4118" width="13.6666666666667" style="396" customWidth="1"/>
    <col min="4119" max="4119" width="15.6666666666667" style="396" customWidth="1"/>
    <col min="4120" max="4120" width="9.16666666666667" style="396" customWidth="1"/>
    <col min="4121" max="4121" width="22" style="396" customWidth="1"/>
    <col min="4122" max="4122" width="11.6666666666667" style="396" customWidth="1"/>
    <col min="4123" max="4350" width="9" style="396" customWidth="1"/>
    <col min="4351" max="4351" width="6.5" style="396" customWidth="1"/>
    <col min="4352" max="4352" width="13.1666666666667" style="396" customWidth="1"/>
    <col min="4353" max="4354" width="12.6666666666667" style="396" customWidth="1"/>
    <col min="4355" max="4355" width="15.6666666666667" style="396" customWidth="1"/>
    <col min="4356" max="4356" width="10" style="396" customWidth="1"/>
    <col min="4357" max="4357" width="9" style="396" customWidth="1"/>
    <col min="4358" max="4358" width="9.16666666666667" style="396" customWidth="1"/>
    <col min="4359" max="4359" width="10" style="396" customWidth="1"/>
    <col min="4360" max="4360" width="11.1666666666667" style="396" customWidth="1"/>
    <col min="4361" max="4361" width="17.6666666666667" style="396" customWidth="1"/>
    <col min="4362" max="4362" width="14.1666666666667" style="396" customWidth="1"/>
    <col min="4363" max="4363" width="32" style="396" customWidth="1"/>
    <col min="4364" max="4365" width="9.16666666666667" style="396" customWidth="1"/>
    <col min="4366" max="4366" width="9" style="396" customWidth="1"/>
    <col min="4367" max="4367" width="9.16666666666667" style="396" customWidth="1"/>
    <col min="4368" max="4368" width="9" style="396" customWidth="1"/>
    <col min="4369" max="4369" width="9.16666666666667" style="396" customWidth="1"/>
    <col min="4370" max="4370" width="13.6666666666667" style="396" customWidth="1"/>
    <col min="4371" max="4371" width="12.5" style="396" customWidth="1"/>
    <col min="4372" max="4374" width="13.6666666666667" style="396" customWidth="1"/>
    <col min="4375" max="4375" width="15.6666666666667" style="396" customWidth="1"/>
    <col min="4376" max="4376" width="9.16666666666667" style="396" customWidth="1"/>
    <col min="4377" max="4377" width="22" style="396" customWidth="1"/>
    <col min="4378" max="4378" width="11.6666666666667" style="396" customWidth="1"/>
    <col min="4379" max="4606" width="9" style="396" customWidth="1"/>
    <col min="4607" max="4607" width="6.5" style="396" customWidth="1"/>
    <col min="4608" max="4608" width="13.1666666666667" style="396" customWidth="1"/>
    <col min="4609" max="4610" width="12.6666666666667" style="396" customWidth="1"/>
    <col min="4611" max="4611" width="15.6666666666667" style="396" customWidth="1"/>
    <col min="4612" max="4612" width="10" style="396" customWidth="1"/>
    <col min="4613" max="4613" width="9" style="396" customWidth="1"/>
    <col min="4614" max="4614" width="9.16666666666667" style="396" customWidth="1"/>
    <col min="4615" max="4615" width="10" style="396" customWidth="1"/>
    <col min="4616" max="4616" width="11.1666666666667" style="396" customWidth="1"/>
    <col min="4617" max="4617" width="17.6666666666667" style="396" customWidth="1"/>
    <col min="4618" max="4618" width="14.1666666666667" style="396" customWidth="1"/>
    <col min="4619" max="4619" width="32" style="396" customWidth="1"/>
    <col min="4620" max="4621" width="9.16666666666667" style="396" customWidth="1"/>
    <col min="4622" max="4622" width="9" style="396" customWidth="1"/>
    <col min="4623" max="4623" width="9.16666666666667" style="396" customWidth="1"/>
    <col min="4624" max="4624" width="9" style="396" customWidth="1"/>
    <col min="4625" max="4625" width="9.16666666666667" style="396" customWidth="1"/>
    <col min="4626" max="4626" width="13.6666666666667" style="396" customWidth="1"/>
    <col min="4627" max="4627" width="12.5" style="396" customWidth="1"/>
    <col min="4628" max="4630" width="13.6666666666667" style="396" customWidth="1"/>
    <col min="4631" max="4631" width="15.6666666666667" style="396" customWidth="1"/>
    <col min="4632" max="4632" width="9.16666666666667" style="396" customWidth="1"/>
    <col min="4633" max="4633" width="22" style="396" customWidth="1"/>
    <col min="4634" max="4634" width="11.6666666666667" style="396" customWidth="1"/>
    <col min="4635" max="4862" width="9" style="396" customWidth="1"/>
    <col min="4863" max="4863" width="6.5" style="396" customWidth="1"/>
    <col min="4864" max="4864" width="13.1666666666667" style="396" customWidth="1"/>
    <col min="4865" max="4866" width="12.6666666666667" style="396" customWidth="1"/>
    <col min="4867" max="4867" width="15.6666666666667" style="396" customWidth="1"/>
    <col min="4868" max="4868" width="10" style="396" customWidth="1"/>
    <col min="4869" max="4869" width="9" style="396" customWidth="1"/>
    <col min="4870" max="4870" width="9.16666666666667" style="396" customWidth="1"/>
    <col min="4871" max="4871" width="10" style="396" customWidth="1"/>
    <col min="4872" max="4872" width="11.1666666666667" style="396" customWidth="1"/>
    <col min="4873" max="4873" width="17.6666666666667" style="396" customWidth="1"/>
    <col min="4874" max="4874" width="14.1666666666667" style="396" customWidth="1"/>
    <col min="4875" max="4875" width="32" style="396" customWidth="1"/>
    <col min="4876" max="4877" width="9.16666666666667" style="396" customWidth="1"/>
    <col min="4878" max="4878" width="9" style="396" customWidth="1"/>
    <col min="4879" max="4879" width="9.16666666666667" style="396" customWidth="1"/>
    <col min="4880" max="4880" width="9" style="396" customWidth="1"/>
    <col min="4881" max="4881" width="9.16666666666667" style="396" customWidth="1"/>
    <col min="4882" max="4882" width="13.6666666666667" style="396" customWidth="1"/>
    <col min="4883" max="4883" width="12.5" style="396" customWidth="1"/>
    <col min="4884" max="4886" width="13.6666666666667" style="396" customWidth="1"/>
    <col min="4887" max="4887" width="15.6666666666667" style="396" customWidth="1"/>
    <col min="4888" max="4888" width="9.16666666666667" style="396" customWidth="1"/>
    <col min="4889" max="4889" width="22" style="396" customWidth="1"/>
    <col min="4890" max="4890" width="11.6666666666667" style="396" customWidth="1"/>
    <col min="4891" max="5118" width="9" style="396" customWidth="1"/>
    <col min="5119" max="5119" width="6.5" style="396" customWidth="1"/>
    <col min="5120" max="5120" width="13.1666666666667" style="396" customWidth="1"/>
    <col min="5121" max="5122" width="12.6666666666667" style="396" customWidth="1"/>
    <col min="5123" max="5123" width="15.6666666666667" style="396" customWidth="1"/>
    <col min="5124" max="5124" width="10" style="396" customWidth="1"/>
    <col min="5125" max="5125" width="9" style="396" customWidth="1"/>
    <col min="5126" max="5126" width="9.16666666666667" style="396" customWidth="1"/>
    <col min="5127" max="5127" width="10" style="396" customWidth="1"/>
    <col min="5128" max="5128" width="11.1666666666667" style="396" customWidth="1"/>
    <col min="5129" max="5129" width="17.6666666666667" style="396" customWidth="1"/>
    <col min="5130" max="5130" width="14.1666666666667" style="396" customWidth="1"/>
    <col min="5131" max="5131" width="32" style="396" customWidth="1"/>
    <col min="5132" max="5133" width="9.16666666666667" style="396" customWidth="1"/>
    <col min="5134" max="5134" width="9" style="396" customWidth="1"/>
    <col min="5135" max="5135" width="9.16666666666667" style="396" customWidth="1"/>
    <col min="5136" max="5136" width="9" style="396" customWidth="1"/>
    <col min="5137" max="5137" width="9.16666666666667" style="396" customWidth="1"/>
    <col min="5138" max="5138" width="13.6666666666667" style="396" customWidth="1"/>
    <col min="5139" max="5139" width="12.5" style="396" customWidth="1"/>
    <col min="5140" max="5142" width="13.6666666666667" style="396" customWidth="1"/>
    <col min="5143" max="5143" width="15.6666666666667" style="396" customWidth="1"/>
    <col min="5144" max="5144" width="9.16666666666667" style="396" customWidth="1"/>
    <col min="5145" max="5145" width="22" style="396" customWidth="1"/>
    <col min="5146" max="5146" width="11.6666666666667" style="396" customWidth="1"/>
    <col min="5147" max="5374" width="9" style="396" customWidth="1"/>
    <col min="5375" max="5375" width="6.5" style="396" customWidth="1"/>
    <col min="5376" max="5376" width="13.1666666666667" style="396" customWidth="1"/>
    <col min="5377" max="5378" width="12.6666666666667" style="396" customWidth="1"/>
    <col min="5379" max="5379" width="15.6666666666667" style="396" customWidth="1"/>
    <col min="5380" max="5380" width="10" style="396" customWidth="1"/>
    <col min="5381" max="5381" width="9" style="396" customWidth="1"/>
    <col min="5382" max="5382" width="9.16666666666667" style="396" customWidth="1"/>
    <col min="5383" max="5383" width="10" style="396" customWidth="1"/>
    <col min="5384" max="5384" width="11.1666666666667" style="396" customWidth="1"/>
    <col min="5385" max="5385" width="17.6666666666667" style="396" customWidth="1"/>
    <col min="5386" max="5386" width="14.1666666666667" style="396" customWidth="1"/>
    <col min="5387" max="5387" width="32" style="396" customWidth="1"/>
    <col min="5388" max="5389" width="9.16666666666667" style="396" customWidth="1"/>
    <col min="5390" max="5390" width="9" style="396" customWidth="1"/>
    <col min="5391" max="5391" width="9.16666666666667" style="396" customWidth="1"/>
    <col min="5392" max="5392" width="9" style="396" customWidth="1"/>
    <col min="5393" max="5393" width="9.16666666666667" style="396" customWidth="1"/>
    <col min="5394" max="5394" width="13.6666666666667" style="396" customWidth="1"/>
    <col min="5395" max="5395" width="12.5" style="396" customWidth="1"/>
    <col min="5396" max="5398" width="13.6666666666667" style="396" customWidth="1"/>
    <col min="5399" max="5399" width="15.6666666666667" style="396" customWidth="1"/>
    <col min="5400" max="5400" width="9.16666666666667" style="396" customWidth="1"/>
    <col min="5401" max="5401" width="22" style="396" customWidth="1"/>
    <col min="5402" max="5402" width="11.6666666666667" style="396" customWidth="1"/>
    <col min="5403" max="5630" width="9" style="396" customWidth="1"/>
    <col min="5631" max="5631" width="6.5" style="396" customWidth="1"/>
    <col min="5632" max="5632" width="13.1666666666667" style="396" customWidth="1"/>
    <col min="5633" max="5634" width="12.6666666666667" style="396" customWidth="1"/>
    <col min="5635" max="5635" width="15.6666666666667" style="396" customWidth="1"/>
    <col min="5636" max="5636" width="10" style="396" customWidth="1"/>
    <col min="5637" max="5637" width="9" style="396" customWidth="1"/>
    <col min="5638" max="5638" width="9.16666666666667" style="396" customWidth="1"/>
    <col min="5639" max="5639" width="10" style="396" customWidth="1"/>
    <col min="5640" max="5640" width="11.1666666666667" style="396" customWidth="1"/>
    <col min="5641" max="5641" width="17.6666666666667" style="396" customWidth="1"/>
    <col min="5642" max="5642" width="14.1666666666667" style="396" customWidth="1"/>
    <col min="5643" max="5643" width="32" style="396" customWidth="1"/>
    <col min="5644" max="5645" width="9.16666666666667" style="396" customWidth="1"/>
    <col min="5646" max="5646" width="9" style="396" customWidth="1"/>
    <col min="5647" max="5647" width="9.16666666666667" style="396" customWidth="1"/>
    <col min="5648" max="5648" width="9" style="396" customWidth="1"/>
    <col min="5649" max="5649" width="9.16666666666667" style="396" customWidth="1"/>
    <col min="5650" max="5650" width="13.6666666666667" style="396" customWidth="1"/>
    <col min="5651" max="5651" width="12.5" style="396" customWidth="1"/>
    <col min="5652" max="5654" width="13.6666666666667" style="396" customWidth="1"/>
    <col min="5655" max="5655" width="15.6666666666667" style="396" customWidth="1"/>
    <col min="5656" max="5656" width="9.16666666666667" style="396" customWidth="1"/>
    <col min="5657" max="5657" width="22" style="396" customWidth="1"/>
    <col min="5658" max="5658" width="11.6666666666667" style="396" customWidth="1"/>
    <col min="5659" max="5886" width="9" style="396" customWidth="1"/>
    <col min="5887" max="5887" width="6.5" style="396" customWidth="1"/>
    <col min="5888" max="5888" width="13.1666666666667" style="396" customWidth="1"/>
    <col min="5889" max="5890" width="12.6666666666667" style="396" customWidth="1"/>
    <col min="5891" max="5891" width="15.6666666666667" style="396" customWidth="1"/>
    <col min="5892" max="5892" width="10" style="396" customWidth="1"/>
    <col min="5893" max="5893" width="9" style="396" customWidth="1"/>
    <col min="5894" max="5894" width="9.16666666666667" style="396" customWidth="1"/>
    <col min="5895" max="5895" width="10" style="396" customWidth="1"/>
    <col min="5896" max="5896" width="11.1666666666667" style="396" customWidth="1"/>
    <col min="5897" max="5897" width="17.6666666666667" style="396" customWidth="1"/>
    <col min="5898" max="5898" width="14.1666666666667" style="396" customWidth="1"/>
    <col min="5899" max="5899" width="32" style="396" customWidth="1"/>
    <col min="5900" max="5901" width="9.16666666666667" style="396" customWidth="1"/>
    <col min="5902" max="5902" width="9" style="396" customWidth="1"/>
    <col min="5903" max="5903" width="9.16666666666667" style="396" customWidth="1"/>
    <col min="5904" max="5904" width="9" style="396" customWidth="1"/>
    <col min="5905" max="5905" width="9.16666666666667" style="396" customWidth="1"/>
    <col min="5906" max="5906" width="13.6666666666667" style="396" customWidth="1"/>
    <col min="5907" max="5907" width="12.5" style="396" customWidth="1"/>
    <col min="5908" max="5910" width="13.6666666666667" style="396" customWidth="1"/>
    <col min="5911" max="5911" width="15.6666666666667" style="396" customWidth="1"/>
    <col min="5912" max="5912" width="9.16666666666667" style="396" customWidth="1"/>
    <col min="5913" max="5913" width="22" style="396" customWidth="1"/>
    <col min="5914" max="5914" width="11.6666666666667" style="396" customWidth="1"/>
    <col min="5915" max="6142" width="9" style="396" customWidth="1"/>
    <col min="6143" max="6143" width="6.5" style="396" customWidth="1"/>
    <col min="6144" max="6144" width="13.1666666666667" style="396" customWidth="1"/>
    <col min="6145" max="6146" width="12.6666666666667" style="396" customWidth="1"/>
    <col min="6147" max="6147" width="15.6666666666667" style="396" customWidth="1"/>
    <col min="6148" max="6148" width="10" style="396" customWidth="1"/>
    <col min="6149" max="6149" width="9" style="396" customWidth="1"/>
    <col min="6150" max="6150" width="9.16666666666667" style="396" customWidth="1"/>
    <col min="6151" max="6151" width="10" style="396" customWidth="1"/>
    <col min="6152" max="6152" width="11.1666666666667" style="396" customWidth="1"/>
    <col min="6153" max="6153" width="17.6666666666667" style="396" customWidth="1"/>
    <col min="6154" max="6154" width="14.1666666666667" style="396" customWidth="1"/>
    <col min="6155" max="6155" width="32" style="396" customWidth="1"/>
    <col min="6156" max="6157" width="9.16666666666667" style="396" customWidth="1"/>
    <col min="6158" max="6158" width="9" style="396" customWidth="1"/>
    <col min="6159" max="6159" width="9.16666666666667" style="396" customWidth="1"/>
    <col min="6160" max="6160" width="9" style="396" customWidth="1"/>
    <col min="6161" max="6161" width="9.16666666666667" style="396" customWidth="1"/>
    <col min="6162" max="6162" width="13.6666666666667" style="396" customWidth="1"/>
    <col min="6163" max="6163" width="12.5" style="396" customWidth="1"/>
    <col min="6164" max="6166" width="13.6666666666667" style="396" customWidth="1"/>
    <col min="6167" max="6167" width="15.6666666666667" style="396" customWidth="1"/>
    <col min="6168" max="6168" width="9.16666666666667" style="396" customWidth="1"/>
    <col min="6169" max="6169" width="22" style="396" customWidth="1"/>
    <col min="6170" max="6170" width="11.6666666666667" style="396" customWidth="1"/>
    <col min="6171" max="6398" width="9" style="396" customWidth="1"/>
    <col min="6399" max="6399" width="6.5" style="396" customWidth="1"/>
    <col min="6400" max="6400" width="13.1666666666667" style="396" customWidth="1"/>
    <col min="6401" max="6402" width="12.6666666666667" style="396" customWidth="1"/>
    <col min="6403" max="6403" width="15.6666666666667" style="396" customWidth="1"/>
    <col min="6404" max="6404" width="10" style="396" customWidth="1"/>
    <col min="6405" max="6405" width="9" style="396" customWidth="1"/>
    <col min="6406" max="6406" width="9.16666666666667" style="396" customWidth="1"/>
    <col min="6407" max="6407" width="10" style="396" customWidth="1"/>
    <col min="6408" max="6408" width="11.1666666666667" style="396" customWidth="1"/>
    <col min="6409" max="6409" width="17.6666666666667" style="396" customWidth="1"/>
    <col min="6410" max="6410" width="14.1666666666667" style="396" customWidth="1"/>
    <col min="6411" max="6411" width="32" style="396" customWidth="1"/>
    <col min="6412" max="6413" width="9.16666666666667" style="396" customWidth="1"/>
    <col min="6414" max="6414" width="9" style="396" customWidth="1"/>
    <col min="6415" max="6415" width="9.16666666666667" style="396" customWidth="1"/>
    <col min="6416" max="6416" width="9" style="396" customWidth="1"/>
    <col min="6417" max="6417" width="9.16666666666667" style="396" customWidth="1"/>
    <col min="6418" max="6418" width="13.6666666666667" style="396" customWidth="1"/>
    <col min="6419" max="6419" width="12.5" style="396" customWidth="1"/>
    <col min="6420" max="6422" width="13.6666666666667" style="396" customWidth="1"/>
    <col min="6423" max="6423" width="15.6666666666667" style="396" customWidth="1"/>
    <col min="6424" max="6424" width="9.16666666666667" style="396" customWidth="1"/>
    <col min="6425" max="6425" width="22" style="396" customWidth="1"/>
    <col min="6426" max="6426" width="11.6666666666667" style="396" customWidth="1"/>
    <col min="6427" max="6654" width="9" style="396" customWidth="1"/>
    <col min="6655" max="6655" width="6.5" style="396" customWidth="1"/>
    <col min="6656" max="6656" width="13.1666666666667" style="396" customWidth="1"/>
    <col min="6657" max="6658" width="12.6666666666667" style="396" customWidth="1"/>
    <col min="6659" max="6659" width="15.6666666666667" style="396" customWidth="1"/>
    <col min="6660" max="6660" width="10" style="396" customWidth="1"/>
    <col min="6661" max="6661" width="9" style="396" customWidth="1"/>
    <col min="6662" max="6662" width="9.16666666666667" style="396" customWidth="1"/>
    <col min="6663" max="6663" width="10" style="396" customWidth="1"/>
    <col min="6664" max="6664" width="11.1666666666667" style="396" customWidth="1"/>
    <col min="6665" max="6665" width="17.6666666666667" style="396" customWidth="1"/>
    <col min="6666" max="6666" width="14.1666666666667" style="396" customWidth="1"/>
    <col min="6667" max="6667" width="32" style="396" customWidth="1"/>
    <col min="6668" max="6669" width="9.16666666666667" style="396" customWidth="1"/>
    <col min="6670" max="6670" width="9" style="396" customWidth="1"/>
    <col min="6671" max="6671" width="9.16666666666667" style="396" customWidth="1"/>
    <col min="6672" max="6672" width="9" style="396" customWidth="1"/>
    <col min="6673" max="6673" width="9.16666666666667" style="396" customWidth="1"/>
    <col min="6674" max="6674" width="13.6666666666667" style="396" customWidth="1"/>
    <col min="6675" max="6675" width="12.5" style="396" customWidth="1"/>
    <col min="6676" max="6678" width="13.6666666666667" style="396" customWidth="1"/>
    <col min="6679" max="6679" width="15.6666666666667" style="396" customWidth="1"/>
    <col min="6680" max="6680" width="9.16666666666667" style="396" customWidth="1"/>
    <col min="6681" max="6681" width="22" style="396" customWidth="1"/>
    <col min="6682" max="6682" width="11.6666666666667" style="396" customWidth="1"/>
    <col min="6683" max="6910" width="9" style="396" customWidth="1"/>
    <col min="6911" max="6911" width="6.5" style="396" customWidth="1"/>
    <col min="6912" max="6912" width="13.1666666666667" style="396" customWidth="1"/>
    <col min="6913" max="6914" width="12.6666666666667" style="396" customWidth="1"/>
    <col min="6915" max="6915" width="15.6666666666667" style="396" customWidth="1"/>
    <col min="6916" max="6916" width="10" style="396" customWidth="1"/>
    <col min="6917" max="6917" width="9" style="396" customWidth="1"/>
    <col min="6918" max="6918" width="9.16666666666667" style="396" customWidth="1"/>
    <col min="6919" max="6919" width="10" style="396" customWidth="1"/>
    <col min="6920" max="6920" width="11.1666666666667" style="396" customWidth="1"/>
    <col min="6921" max="6921" width="17.6666666666667" style="396" customWidth="1"/>
    <col min="6922" max="6922" width="14.1666666666667" style="396" customWidth="1"/>
    <col min="6923" max="6923" width="32" style="396" customWidth="1"/>
    <col min="6924" max="6925" width="9.16666666666667" style="396" customWidth="1"/>
    <col min="6926" max="6926" width="9" style="396" customWidth="1"/>
    <col min="6927" max="6927" width="9.16666666666667" style="396" customWidth="1"/>
    <col min="6928" max="6928" width="9" style="396" customWidth="1"/>
    <col min="6929" max="6929" width="9.16666666666667" style="396" customWidth="1"/>
    <col min="6930" max="6930" width="13.6666666666667" style="396" customWidth="1"/>
    <col min="6931" max="6931" width="12.5" style="396" customWidth="1"/>
    <col min="6932" max="6934" width="13.6666666666667" style="396" customWidth="1"/>
    <col min="6935" max="6935" width="15.6666666666667" style="396" customWidth="1"/>
    <col min="6936" max="6936" width="9.16666666666667" style="396" customWidth="1"/>
    <col min="6937" max="6937" width="22" style="396" customWidth="1"/>
    <col min="6938" max="6938" width="11.6666666666667" style="396" customWidth="1"/>
    <col min="6939" max="7166" width="9" style="396" customWidth="1"/>
    <col min="7167" max="7167" width="6.5" style="396" customWidth="1"/>
    <col min="7168" max="7168" width="13.1666666666667" style="396" customWidth="1"/>
    <col min="7169" max="7170" width="12.6666666666667" style="396" customWidth="1"/>
    <col min="7171" max="7171" width="15.6666666666667" style="396" customWidth="1"/>
    <col min="7172" max="7172" width="10" style="396" customWidth="1"/>
    <col min="7173" max="7173" width="9" style="396" customWidth="1"/>
    <col min="7174" max="7174" width="9.16666666666667" style="396" customWidth="1"/>
    <col min="7175" max="7175" width="10" style="396" customWidth="1"/>
    <col min="7176" max="7176" width="11.1666666666667" style="396" customWidth="1"/>
    <col min="7177" max="7177" width="17.6666666666667" style="396" customWidth="1"/>
    <col min="7178" max="7178" width="14.1666666666667" style="396" customWidth="1"/>
    <col min="7179" max="7179" width="32" style="396" customWidth="1"/>
    <col min="7180" max="7181" width="9.16666666666667" style="396" customWidth="1"/>
    <col min="7182" max="7182" width="9" style="396" customWidth="1"/>
    <col min="7183" max="7183" width="9.16666666666667" style="396" customWidth="1"/>
    <col min="7184" max="7184" width="9" style="396" customWidth="1"/>
    <col min="7185" max="7185" width="9.16666666666667" style="396" customWidth="1"/>
    <col min="7186" max="7186" width="13.6666666666667" style="396" customWidth="1"/>
    <col min="7187" max="7187" width="12.5" style="396" customWidth="1"/>
    <col min="7188" max="7190" width="13.6666666666667" style="396" customWidth="1"/>
    <col min="7191" max="7191" width="15.6666666666667" style="396" customWidth="1"/>
    <col min="7192" max="7192" width="9.16666666666667" style="396" customWidth="1"/>
    <col min="7193" max="7193" width="22" style="396" customWidth="1"/>
    <col min="7194" max="7194" width="11.6666666666667" style="396" customWidth="1"/>
    <col min="7195" max="7422" width="9" style="396" customWidth="1"/>
    <col min="7423" max="7423" width="6.5" style="396" customWidth="1"/>
    <col min="7424" max="7424" width="13.1666666666667" style="396" customWidth="1"/>
    <col min="7425" max="7426" width="12.6666666666667" style="396" customWidth="1"/>
    <col min="7427" max="7427" width="15.6666666666667" style="396" customWidth="1"/>
    <col min="7428" max="7428" width="10" style="396" customWidth="1"/>
    <col min="7429" max="7429" width="9" style="396" customWidth="1"/>
    <col min="7430" max="7430" width="9.16666666666667" style="396" customWidth="1"/>
    <col min="7431" max="7431" width="10" style="396" customWidth="1"/>
    <col min="7432" max="7432" width="11.1666666666667" style="396" customWidth="1"/>
    <col min="7433" max="7433" width="17.6666666666667" style="396" customWidth="1"/>
    <col min="7434" max="7434" width="14.1666666666667" style="396" customWidth="1"/>
    <col min="7435" max="7435" width="32" style="396" customWidth="1"/>
    <col min="7436" max="7437" width="9.16666666666667" style="396" customWidth="1"/>
    <col min="7438" max="7438" width="9" style="396" customWidth="1"/>
    <col min="7439" max="7439" width="9.16666666666667" style="396" customWidth="1"/>
    <col min="7440" max="7440" width="9" style="396" customWidth="1"/>
    <col min="7441" max="7441" width="9.16666666666667" style="396" customWidth="1"/>
    <col min="7442" max="7442" width="13.6666666666667" style="396" customWidth="1"/>
    <col min="7443" max="7443" width="12.5" style="396" customWidth="1"/>
    <col min="7444" max="7446" width="13.6666666666667" style="396" customWidth="1"/>
    <col min="7447" max="7447" width="15.6666666666667" style="396" customWidth="1"/>
    <col min="7448" max="7448" width="9.16666666666667" style="396" customWidth="1"/>
    <col min="7449" max="7449" width="22" style="396" customWidth="1"/>
    <col min="7450" max="7450" width="11.6666666666667" style="396" customWidth="1"/>
    <col min="7451" max="7678" width="9" style="396" customWidth="1"/>
    <col min="7679" max="7679" width="6.5" style="396" customWidth="1"/>
    <col min="7680" max="7680" width="13.1666666666667" style="396" customWidth="1"/>
    <col min="7681" max="7682" width="12.6666666666667" style="396" customWidth="1"/>
    <col min="7683" max="7683" width="15.6666666666667" style="396" customWidth="1"/>
    <col min="7684" max="7684" width="10" style="396" customWidth="1"/>
    <col min="7685" max="7685" width="9" style="396" customWidth="1"/>
    <col min="7686" max="7686" width="9.16666666666667" style="396" customWidth="1"/>
    <col min="7687" max="7687" width="10" style="396" customWidth="1"/>
    <col min="7688" max="7688" width="11.1666666666667" style="396" customWidth="1"/>
    <col min="7689" max="7689" width="17.6666666666667" style="396" customWidth="1"/>
    <col min="7690" max="7690" width="14.1666666666667" style="396" customWidth="1"/>
    <col min="7691" max="7691" width="32" style="396" customWidth="1"/>
    <col min="7692" max="7693" width="9.16666666666667" style="396" customWidth="1"/>
    <col min="7694" max="7694" width="9" style="396" customWidth="1"/>
    <col min="7695" max="7695" width="9.16666666666667" style="396" customWidth="1"/>
    <col min="7696" max="7696" width="9" style="396" customWidth="1"/>
    <col min="7697" max="7697" width="9.16666666666667" style="396" customWidth="1"/>
    <col min="7698" max="7698" width="13.6666666666667" style="396" customWidth="1"/>
    <col min="7699" max="7699" width="12.5" style="396" customWidth="1"/>
    <col min="7700" max="7702" width="13.6666666666667" style="396" customWidth="1"/>
    <col min="7703" max="7703" width="15.6666666666667" style="396" customWidth="1"/>
    <col min="7704" max="7704" width="9.16666666666667" style="396" customWidth="1"/>
    <col min="7705" max="7705" width="22" style="396" customWidth="1"/>
    <col min="7706" max="7706" width="11.6666666666667" style="396" customWidth="1"/>
    <col min="7707" max="7934" width="9" style="396" customWidth="1"/>
    <col min="7935" max="7935" width="6.5" style="396" customWidth="1"/>
    <col min="7936" max="7936" width="13.1666666666667" style="396" customWidth="1"/>
    <col min="7937" max="7938" width="12.6666666666667" style="396" customWidth="1"/>
    <col min="7939" max="7939" width="15.6666666666667" style="396" customWidth="1"/>
    <col min="7940" max="7940" width="10" style="396" customWidth="1"/>
    <col min="7941" max="7941" width="9" style="396" customWidth="1"/>
    <col min="7942" max="7942" width="9.16666666666667" style="396" customWidth="1"/>
    <col min="7943" max="7943" width="10" style="396" customWidth="1"/>
    <col min="7944" max="7944" width="11.1666666666667" style="396" customWidth="1"/>
    <col min="7945" max="7945" width="17.6666666666667" style="396" customWidth="1"/>
    <col min="7946" max="7946" width="14.1666666666667" style="396" customWidth="1"/>
    <col min="7947" max="7947" width="32" style="396" customWidth="1"/>
    <col min="7948" max="7949" width="9.16666666666667" style="396" customWidth="1"/>
    <col min="7950" max="7950" width="9" style="396" customWidth="1"/>
    <col min="7951" max="7951" width="9.16666666666667" style="396" customWidth="1"/>
    <col min="7952" max="7952" width="9" style="396" customWidth="1"/>
    <col min="7953" max="7953" width="9.16666666666667" style="396" customWidth="1"/>
    <col min="7954" max="7954" width="13.6666666666667" style="396" customWidth="1"/>
    <col min="7955" max="7955" width="12.5" style="396" customWidth="1"/>
    <col min="7956" max="7958" width="13.6666666666667" style="396" customWidth="1"/>
    <col min="7959" max="7959" width="15.6666666666667" style="396" customWidth="1"/>
    <col min="7960" max="7960" width="9.16666666666667" style="396" customWidth="1"/>
    <col min="7961" max="7961" width="22" style="396" customWidth="1"/>
    <col min="7962" max="7962" width="11.6666666666667" style="396" customWidth="1"/>
    <col min="7963" max="8190" width="9" style="396" customWidth="1"/>
    <col min="8191" max="8191" width="6.5" style="396" customWidth="1"/>
    <col min="8192" max="8192" width="13.1666666666667" style="396" customWidth="1"/>
    <col min="8193" max="8194" width="12.6666666666667" style="396" customWidth="1"/>
    <col min="8195" max="8195" width="15.6666666666667" style="396" customWidth="1"/>
    <col min="8196" max="8196" width="10" style="396" customWidth="1"/>
    <col min="8197" max="8197" width="9" style="396" customWidth="1"/>
    <col min="8198" max="8198" width="9.16666666666667" style="396" customWidth="1"/>
    <col min="8199" max="8199" width="10" style="396" customWidth="1"/>
    <col min="8200" max="8200" width="11.1666666666667" style="396" customWidth="1"/>
    <col min="8201" max="8201" width="17.6666666666667" style="396" customWidth="1"/>
    <col min="8202" max="8202" width="14.1666666666667" style="396" customWidth="1"/>
    <col min="8203" max="8203" width="32" style="396" customWidth="1"/>
    <col min="8204" max="8205" width="9.16666666666667" style="396" customWidth="1"/>
    <col min="8206" max="8206" width="9" style="396" customWidth="1"/>
    <col min="8207" max="8207" width="9.16666666666667" style="396" customWidth="1"/>
    <col min="8208" max="8208" width="9" style="396" customWidth="1"/>
    <col min="8209" max="8209" width="9.16666666666667" style="396" customWidth="1"/>
    <col min="8210" max="8210" width="13.6666666666667" style="396" customWidth="1"/>
    <col min="8211" max="8211" width="12.5" style="396" customWidth="1"/>
    <col min="8212" max="8214" width="13.6666666666667" style="396" customWidth="1"/>
    <col min="8215" max="8215" width="15.6666666666667" style="396" customWidth="1"/>
    <col min="8216" max="8216" width="9.16666666666667" style="396" customWidth="1"/>
    <col min="8217" max="8217" width="22" style="396" customWidth="1"/>
    <col min="8218" max="8218" width="11.6666666666667" style="396" customWidth="1"/>
    <col min="8219" max="8446" width="9" style="396" customWidth="1"/>
    <col min="8447" max="8447" width="6.5" style="396" customWidth="1"/>
    <col min="8448" max="8448" width="13.1666666666667" style="396" customWidth="1"/>
    <col min="8449" max="8450" width="12.6666666666667" style="396" customWidth="1"/>
    <col min="8451" max="8451" width="15.6666666666667" style="396" customWidth="1"/>
    <col min="8452" max="8452" width="10" style="396" customWidth="1"/>
    <col min="8453" max="8453" width="9" style="396" customWidth="1"/>
    <col min="8454" max="8454" width="9.16666666666667" style="396" customWidth="1"/>
    <col min="8455" max="8455" width="10" style="396" customWidth="1"/>
    <col min="8456" max="8456" width="11.1666666666667" style="396" customWidth="1"/>
    <col min="8457" max="8457" width="17.6666666666667" style="396" customWidth="1"/>
    <col min="8458" max="8458" width="14.1666666666667" style="396" customWidth="1"/>
    <col min="8459" max="8459" width="32" style="396" customWidth="1"/>
    <col min="8460" max="8461" width="9.16666666666667" style="396" customWidth="1"/>
    <col min="8462" max="8462" width="9" style="396" customWidth="1"/>
    <col min="8463" max="8463" width="9.16666666666667" style="396" customWidth="1"/>
    <col min="8464" max="8464" width="9" style="396" customWidth="1"/>
    <col min="8465" max="8465" width="9.16666666666667" style="396" customWidth="1"/>
    <col min="8466" max="8466" width="13.6666666666667" style="396" customWidth="1"/>
    <col min="8467" max="8467" width="12.5" style="396" customWidth="1"/>
    <col min="8468" max="8470" width="13.6666666666667" style="396" customWidth="1"/>
    <col min="8471" max="8471" width="15.6666666666667" style="396" customWidth="1"/>
    <col min="8472" max="8472" width="9.16666666666667" style="396" customWidth="1"/>
    <col min="8473" max="8473" width="22" style="396" customWidth="1"/>
    <col min="8474" max="8474" width="11.6666666666667" style="396" customWidth="1"/>
    <col min="8475" max="8702" width="9" style="396" customWidth="1"/>
    <col min="8703" max="8703" width="6.5" style="396" customWidth="1"/>
    <col min="8704" max="8704" width="13.1666666666667" style="396" customWidth="1"/>
    <col min="8705" max="8706" width="12.6666666666667" style="396" customWidth="1"/>
    <col min="8707" max="8707" width="15.6666666666667" style="396" customWidth="1"/>
    <col min="8708" max="8708" width="10" style="396" customWidth="1"/>
    <col min="8709" max="8709" width="9" style="396" customWidth="1"/>
    <col min="8710" max="8710" width="9.16666666666667" style="396" customWidth="1"/>
    <col min="8711" max="8711" width="10" style="396" customWidth="1"/>
    <col min="8712" max="8712" width="11.1666666666667" style="396" customWidth="1"/>
    <col min="8713" max="8713" width="17.6666666666667" style="396" customWidth="1"/>
    <col min="8714" max="8714" width="14.1666666666667" style="396" customWidth="1"/>
    <col min="8715" max="8715" width="32" style="396" customWidth="1"/>
    <col min="8716" max="8717" width="9.16666666666667" style="396" customWidth="1"/>
    <col min="8718" max="8718" width="9" style="396" customWidth="1"/>
    <col min="8719" max="8719" width="9.16666666666667" style="396" customWidth="1"/>
    <col min="8720" max="8720" width="9" style="396" customWidth="1"/>
    <col min="8721" max="8721" width="9.16666666666667" style="396" customWidth="1"/>
    <col min="8722" max="8722" width="13.6666666666667" style="396" customWidth="1"/>
    <col min="8723" max="8723" width="12.5" style="396" customWidth="1"/>
    <col min="8724" max="8726" width="13.6666666666667" style="396" customWidth="1"/>
    <col min="8727" max="8727" width="15.6666666666667" style="396" customWidth="1"/>
    <col min="8728" max="8728" width="9.16666666666667" style="396" customWidth="1"/>
    <col min="8729" max="8729" width="22" style="396" customWidth="1"/>
    <col min="8730" max="8730" width="11.6666666666667" style="396" customWidth="1"/>
    <col min="8731" max="8958" width="9" style="396" customWidth="1"/>
    <col min="8959" max="8959" width="6.5" style="396" customWidth="1"/>
    <col min="8960" max="8960" width="13.1666666666667" style="396" customWidth="1"/>
    <col min="8961" max="8962" width="12.6666666666667" style="396" customWidth="1"/>
    <col min="8963" max="8963" width="15.6666666666667" style="396" customWidth="1"/>
    <col min="8964" max="8964" width="10" style="396" customWidth="1"/>
    <col min="8965" max="8965" width="9" style="396" customWidth="1"/>
    <col min="8966" max="8966" width="9.16666666666667" style="396" customWidth="1"/>
    <col min="8967" max="8967" width="10" style="396" customWidth="1"/>
    <col min="8968" max="8968" width="11.1666666666667" style="396" customWidth="1"/>
    <col min="8969" max="8969" width="17.6666666666667" style="396" customWidth="1"/>
    <col min="8970" max="8970" width="14.1666666666667" style="396" customWidth="1"/>
    <col min="8971" max="8971" width="32" style="396" customWidth="1"/>
    <col min="8972" max="8973" width="9.16666666666667" style="396" customWidth="1"/>
    <col min="8974" max="8974" width="9" style="396" customWidth="1"/>
    <col min="8975" max="8975" width="9.16666666666667" style="396" customWidth="1"/>
    <col min="8976" max="8976" width="9" style="396" customWidth="1"/>
    <col min="8977" max="8977" width="9.16666666666667" style="396" customWidth="1"/>
    <col min="8978" max="8978" width="13.6666666666667" style="396" customWidth="1"/>
    <col min="8979" max="8979" width="12.5" style="396" customWidth="1"/>
    <col min="8980" max="8982" width="13.6666666666667" style="396" customWidth="1"/>
    <col min="8983" max="8983" width="15.6666666666667" style="396" customWidth="1"/>
    <col min="8984" max="8984" width="9.16666666666667" style="396" customWidth="1"/>
    <col min="8985" max="8985" width="22" style="396" customWidth="1"/>
    <col min="8986" max="8986" width="11.6666666666667" style="396" customWidth="1"/>
    <col min="8987" max="9214" width="9" style="396" customWidth="1"/>
    <col min="9215" max="9215" width="6.5" style="396" customWidth="1"/>
    <col min="9216" max="9216" width="13.1666666666667" style="396" customWidth="1"/>
    <col min="9217" max="9218" width="12.6666666666667" style="396" customWidth="1"/>
    <col min="9219" max="9219" width="15.6666666666667" style="396" customWidth="1"/>
    <col min="9220" max="9220" width="10" style="396" customWidth="1"/>
    <col min="9221" max="9221" width="9" style="396" customWidth="1"/>
    <col min="9222" max="9222" width="9.16666666666667" style="396" customWidth="1"/>
    <col min="9223" max="9223" width="10" style="396" customWidth="1"/>
    <col min="9224" max="9224" width="11.1666666666667" style="396" customWidth="1"/>
    <col min="9225" max="9225" width="17.6666666666667" style="396" customWidth="1"/>
    <col min="9226" max="9226" width="14.1666666666667" style="396" customWidth="1"/>
    <col min="9227" max="9227" width="32" style="396" customWidth="1"/>
    <col min="9228" max="9229" width="9.16666666666667" style="396" customWidth="1"/>
    <col min="9230" max="9230" width="9" style="396" customWidth="1"/>
    <col min="9231" max="9231" width="9.16666666666667" style="396" customWidth="1"/>
    <col min="9232" max="9232" width="9" style="396" customWidth="1"/>
    <col min="9233" max="9233" width="9.16666666666667" style="396" customWidth="1"/>
    <col min="9234" max="9234" width="13.6666666666667" style="396" customWidth="1"/>
    <col min="9235" max="9235" width="12.5" style="396" customWidth="1"/>
    <col min="9236" max="9238" width="13.6666666666667" style="396" customWidth="1"/>
    <col min="9239" max="9239" width="15.6666666666667" style="396" customWidth="1"/>
    <col min="9240" max="9240" width="9.16666666666667" style="396" customWidth="1"/>
    <col min="9241" max="9241" width="22" style="396" customWidth="1"/>
    <col min="9242" max="9242" width="11.6666666666667" style="396" customWidth="1"/>
    <col min="9243" max="9470" width="9" style="396" customWidth="1"/>
    <col min="9471" max="9471" width="6.5" style="396" customWidth="1"/>
    <col min="9472" max="9472" width="13.1666666666667" style="396" customWidth="1"/>
    <col min="9473" max="9474" width="12.6666666666667" style="396" customWidth="1"/>
    <col min="9475" max="9475" width="15.6666666666667" style="396" customWidth="1"/>
    <col min="9476" max="9476" width="10" style="396" customWidth="1"/>
    <col min="9477" max="9477" width="9" style="396" customWidth="1"/>
    <col min="9478" max="9478" width="9.16666666666667" style="396" customWidth="1"/>
    <col min="9479" max="9479" width="10" style="396" customWidth="1"/>
    <col min="9480" max="9480" width="11.1666666666667" style="396" customWidth="1"/>
    <col min="9481" max="9481" width="17.6666666666667" style="396" customWidth="1"/>
    <col min="9482" max="9482" width="14.1666666666667" style="396" customWidth="1"/>
    <col min="9483" max="9483" width="32" style="396" customWidth="1"/>
    <col min="9484" max="9485" width="9.16666666666667" style="396" customWidth="1"/>
    <col min="9486" max="9486" width="9" style="396" customWidth="1"/>
    <col min="9487" max="9487" width="9.16666666666667" style="396" customWidth="1"/>
    <col min="9488" max="9488" width="9" style="396" customWidth="1"/>
    <col min="9489" max="9489" width="9.16666666666667" style="396" customWidth="1"/>
    <col min="9490" max="9490" width="13.6666666666667" style="396" customWidth="1"/>
    <col min="9491" max="9491" width="12.5" style="396" customWidth="1"/>
    <col min="9492" max="9494" width="13.6666666666667" style="396" customWidth="1"/>
    <col min="9495" max="9495" width="15.6666666666667" style="396" customWidth="1"/>
    <col min="9496" max="9496" width="9.16666666666667" style="396" customWidth="1"/>
    <col min="9497" max="9497" width="22" style="396" customWidth="1"/>
    <col min="9498" max="9498" width="11.6666666666667" style="396" customWidth="1"/>
    <col min="9499" max="9726" width="9" style="396" customWidth="1"/>
    <col min="9727" max="9727" width="6.5" style="396" customWidth="1"/>
    <col min="9728" max="9728" width="13.1666666666667" style="396" customWidth="1"/>
    <col min="9729" max="9730" width="12.6666666666667" style="396" customWidth="1"/>
    <col min="9731" max="9731" width="15.6666666666667" style="396" customWidth="1"/>
    <col min="9732" max="9732" width="10" style="396" customWidth="1"/>
    <col min="9733" max="9733" width="9" style="396" customWidth="1"/>
    <col min="9734" max="9734" width="9.16666666666667" style="396" customWidth="1"/>
    <col min="9735" max="9735" width="10" style="396" customWidth="1"/>
    <col min="9736" max="9736" width="11.1666666666667" style="396" customWidth="1"/>
    <col min="9737" max="9737" width="17.6666666666667" style="396" customWidth="1"/>
    <col min="9738" max="9738" width="14.1666666666667" style="396" customWidth="1"/>
    <col min="9739" max="9739" width="32" style="396" customWidth="1"/>
    <col min="9740" max="9741" width="9.16666666666667" style="396" customWidth="1"/>
    <col min="9742" max="9742" width="9" style="396" customWidth="1"/>
    <col min="9743" max="9743" width="9.16666666666667" style="396" customWidth="1"/>
    <col min="9744" max="9744" width="9" style="396" customWidth="1"/>
    <col min="9745" max="9745" width="9.16666666666667" style="396" customWidth="1"/>
    <col min="9746" max="9746" width="13.6666666666667" style="396" customWidth="1"/>
    <col min="9747" max="9747" width="12.5" style="396" customWidth="1"/>
    <col min="9748" max="9750" width="13.6666666666667" style="396" customWidth="1"/>
    <col min="9751" max="9751" width="15.6666666666667" style="396" customWidth="1"/>
    <col min="9752" max="9752" width="9.16666666666667" style="396" customWidth="1"/>
    <col min="9753" max="9753" width="22" style="396" customWidth="1"/>
    <col min="9754" max="9754" width="11.6666666666667" style="396" customWidth="1"/>
    <col min="9755" max="9982" width="9" style="396" customWidth="1"/>
    <col min="9983" max="9983" width="6.5" style="396" customWidth="1"/>
    <col min="9984" max="9984" width="13.1666666666667" style="396" customWidth="1"/>
    <col min="9985" max="9986" width="12.6666666666667" style="396" customWidth="1"/>
    <col min="9987" max="9987" width="15.6666666666667" style="396" customWidth="1"/>
    <col min="9988" max="9988" width="10" style="396" customWidth="1"/>
    <col min="9989" max="9989" width="9" style="396" customWidth="1"/>
    <col min="9990" max="9990" width="9.16666666666667" style="396" customWidth="1"/>
    <col min="9991" max="9991" width="10" style="396" customWidth="1"/>
    <col min="9992" max="9992" width="11.1666666666667" style="396" customWidth="1"/>
    <col min="9993" max="9993" width="17.6666666666667" style="396" customWidth="1"/>
    <col min="9994" max="9994" width="14.1666666666667" style="396" customWidth="1"/>
    <col min="9995" max="9995" width="32" style="396" customWidth="1"/>
    <col min="9996" max="9997" width="9.16666666666667" style="396" customWidth="1"/>
    <col min="9998" max="9998" width="9" style="396" customWidth="1"/>
    <col min="9999" max="9999" width="9.16666666666667" style="396" customWidth="1"/>
    <col min="10000" max="10000" width="9" style="396" customWidth="1"/>
    <col min="10001" max="10001" width="9.16666666666667" style="396" customWidth="1"/>
    <col min="10002" max="10002" width="13.6666666666667" style="396" customWidth="1"/>
    <col min="10003" max="10003" width="12.5" style="396" customWidth="1"/>
    <col min="10004" max="10006" width="13.6666666666667" style="396" customWidth="1"/>
    <col min="10007" max="10007" width="15.6666666666667" style="396" customWidth="1"/>
    <col min="10008" max="10008" width="9.16666666666667" style="396" customWidth="1"/>
    <col min="10009" max="10009" width="22" style="396" customWidth="1"/>
    <col min="10010" max="10010" width="11.6666666666667" style="396" customWidth="1"/>
    <col min="10011" max="10238" width="9" style="396" customWidth="1"/>
    <col min="10239" max="10239" width="6.5" style="396" customWidth="1"/>
    <col min="10240" max="10240" width="13.1666666666667" style="396" customWidth="1"/>
    <col min="10241" max="10242" width="12.6666666666667" style="396" customWidth="1"/>
    <col min="10243" max="10243" width="15.6666666666667" style="396" customWidth="1"/>
    <col min="10244" max="10244" width="10" style="396" customWidth="1"/>
    <col min="10245" max="10245" width="9" style="396" customWidth="1"/>
    <col min="10246" max="10246" width="9.16666666666667" style="396" customWidth="1"/>
    <col min="10247" max="10247" width="10" style="396" customWidth="1"/>
    <col min="10248" max="10248" width="11.1666666666667" style="396" customWidth="1"/>
    <col min="10249" max="10249" width="17.6666666666667" style="396" customWidth="1"/>
    <col min="10250" max="10250" width="14.1666666666667" style="396" customWidth="1"/>
    <col min="10251" max="10251" width="32" style="396" customWidth="1"/>
    <col min="10252" max="10253" width="9.16666666666667" style="396" customWidth="1"/>
    <col min="10254" max="10254" width="9" style="396" customWidth="1"/>
    <col min="10255" max="10255" width="9.16666666666667" style="396" customWidth="1"/>
    <col min="10256" max="10256" width="9" style="396" customWidth="1"/>
    <col min="10257" max="10257" width="9.16666666666667" style="396" customWidth="1"/>
    <col min="10258" max="10258" width="13.6666666666667" style="396" customWidth="1"/>
    <col min="10259" max="10259" width="12.5" style="396" customWidth="1"/>
    <col min="10260" max="10262" width="13.6666666666667" style="396" customWidth="1"/>
    <col min="10263" max="10263" width="15.6666666666667" style="396" customWidth="1"/>
    <col min="10264" max="10264" width="9.16666666666667" style="396" customWidth="1"/>
    <col min="10265" max="10265" width="22" style="396" customWidth="1"/>
    <col min="10266" max="10266" width="11.6666666666667" style="396" customWidth="1"/>
    <col min="10267" max="10494" width="9" style="396" customWidth="1"/>
    <col min="10495" max="10495" width="6.5" style="396" customWidth="1"/>
    <col min="10496" max="10496" width="13.1666666666667" style="396" customWidth="1"/>
    <col min="10497" max="10498" width="12.6666666666667" style="396" customWidth="1"/>
    <col min="10499" max="10499" width="15.6666666666667" style="396" customWidth="1"/>
    <col min="10500" max="10500" width="10" style="396" customWidth="1"/>
    <col min="10501" max="10501" width="9" style="396" customWidth="1"/>
    <col min="10502" max="10502" width="9.16666666666667" style="396" customWidth="1"/>
    <col min="10503" max="10503" width="10" style="396" customWidth="1"/>
    <col min="10504" max="10504" width="11.1666666666667" style="396" customWidth="1"/>
    <col min="10505" max="10505" width="17.6666666666667" style="396" customWidth="1"/>
    <col min="10506" max="10506" width="14.1666666666667" style="396" customWidth="1"/>
    <col min="10507" max="10507" width="32" style="396" customWidth="1"/>
    <col min="10508" max="10509" width="9.16666666666667" style="396" customWidth="1"/>
    <col min="10510" max="10510" width="9" style="396" customWidth="1"/>
    <col min="10511" max="10511" width="9.16666666666667" style="396" customWidth="1"/>
    <col min="10512" max="10512" width="9" style="396" customWidth="1"/>
    <col min="10513" max="10513" width="9.16666666666667" style="396" customWidth="1"/>
    <col min="10514" max="10514" width="13.6666666666667" style="396" customWidth="1"/>
    <col min="10515" max="10515" width="12.5" style="396" customWidth="1"/>
    <col min="10516" max="10518" width="13.6666666666667" style="396" customWidth="1"/>
    <col min="10519" max="10519" width="15.6666666666667" style="396" customWidth="1"/>
    <col min="10520" max="10520" width="9.16666666666667" style="396" customWidth="1"/>
    <col min="10521" max="10521" width="22" style="396" customWidth="1"/>
    <col min="10522" max="10522" width="11.6666666666667" style="396" customWidth="1"/>
    <col min="10523" max="10750" width="9" style="396" customWidth="1"/>
    <col min="10751" max="10751" width="6.5" style="396" customWidth="1"/>
    <col min="10752" max="10752" width="13.1666666666667" style="396" customWidth="1"/>
    <col min="10753" max="10754" width="12.6666666666667" style="396" customWidth="1"/>
    <col min="10755" max="10755" width="15.6666666666667" style="396" customWidth="1"/>
    <col min="10756" max="10756" width="10" style="396" customWidth="1"/>
    <col min="10757" max="10757" width="9" style="396" customWidth="1"/>
    <col min="10758" max="10758" width="9.16666666666667" style="396" customWidth="1"/>
    <col min="10759" max="10759" width="10" style="396" customWidth="1"/>
    <col min="10760" max="10760" width="11.1666666666667" style="396" customWidth="1"/>
    <col min="10761" max="10761" width="17.6666666666667" style="396" customWidth="1"/>
    <col min="10762" max="10762" width="14.1666666666667" style="396" customWidth="1"/>
    <col min="10763" max="10763" width="32" style="396" customWidth="1"/>
    <col min="10764" max="10765" width="9.16666666666667" style="396" customWidth="1"/>
    <col min="10766" max="10766" width="9" style="396" customWidth="1"/>
    <col min="10767" max="10767" width="9.16666666666667" style="396" customWidth="1"/>
    <col min="10768" max="10768" width="9" style="396" customWidth="1"/>
    <col min="10769" max="10769" width="9.16666666666667" style="396" customWidth="1"/>
    <col min="10770" max="10770" width="13.6666666666667" style="396" customWidth="1"/>
    <col min="10771" max="10771" width="12.5" style="396" customWidth="1"/>
    <col min="10772" max="10774" width="13.6666666666667" style="396" customWidth="1"/>
    <col min="10775" max="10775" width="15.6666666666667" style="396" customWidth="1"/>
    <col min="10776" max="10776" width="9.16666666666667" style="396" customWidth="1"/>
    <col min="10777" max="10777" width="22" style="396" customWidth="1"/>
    <col min="10778" max="10778" width="11.6666666666667" style="396" customWidth="1"/>
    <col min="10779" max="11006" width="9" style="396" customWidth="1"/>
    <col min="11007" max="11007" width="6.5" style="396" customWidth="1"/>
    <col min="11008" max="11008" width="13.1666666666667" style="396" customWidth="1"/>
    <col min="11009" max="11010" width="12.6666666666667" style="396" customWidth="1"/>
    <col min="11011" max="11011" width="15.6666666666667" style="396" customWidth="1"/>
    <col min="11012" max="11012" width="10" style="396" customWidth="1"/>
    <col min="11013" max="11013" width="9" style="396" customWidth="1"/>
    <col min="11014" max="11014" width="9.16666666666667" style="396" customWidth="1"/>
    <col min="11015" max="11015" width="10" style="396" customWidth="1"/>
    <col min="11016" max="11016" width="11.1666666666667" style="396" customWidth="1"/>
    <col min="11017" max="11017" width="17.6666666666667" style="396" customWidth="1"/>
    <col min="11018" max="11018" width="14.1666666666667" style="396" customWidth="1"/>
    <col min="11019" max="11019" width="32" style="396" customWidth="1"/>
    <col min="11020" max="11021" width="9.16666666666667" style="396" customWidth="1"/>
    <col min="11022" max="11022" width="9" style="396" customWidth="1"/>
    <col min="11023" max="11023" width="9.16666666666667" style="396" customWidth="1"/>
    <col min="11024" max="11024" width="9" style="396" customWidth="1"/>
    <col min="11025" max="11025" width="9.16666666666667" style="396" customWidth="1"/>
    <col min="11026" max="11026" width="13.6666666666667" style="396" customWidth="1"/>
    <col min="11027" max="11027" width="12.5" style="396" customWidth="1"/>
    <col min="11028" max="11030" width="13.6666666666667" style="396" customWidth="1"/>
    <col min="11031" max="11031" width="15.6666666666667" style="396" customWidth="1"/>
    <col min="11032" max="11032" width="9.16666666666667" style="396" customWidth="1"/>
    <col min="11033" max="11033" width="22" style="396" customWidth="1"/>
    <col min="11034" max="11034" width="11.6666666666667" style="396" customWidth="1"/>
    <col min="11035" max="11262" width="9" style="396" customWidth="1"/>
    <col min="11263" max="11263" width="6.5" style="396" customWidth="1"/>
    <col min="11264" max="11264" width="13.1666666666667" style="396" customWidth="1"/>
    <col min="11265" max="11266" width="12.6666666666667" style="396" customWidth="1"/>
    <col min="11267" max="11267" width="15.6666666666667" style="396" customWidth="1"/>
    <col min="11268" max="11268" width="10" style="396" customWidth="1"/>
    <col min="11269" max="11269" width="9" style="396" customWidth="1"/>
    <col min="11270" max="11270" width="9.16666666666667" style="396" customWidth="1"/>
    <col min="11271" max="11271" width="10" style="396" customWidth="1"/>
    <col min="11272" max="11272" width="11.1666666666667" style="396" customWidth="1"/>
    <col min="11273" max="11273" width="17.6666666666667" style="396" customWidth="1"/>
    <col min="11274" max="11274" width="14.1666666666667" style="396" customWidth="1"/>
    <col min="11275" max="11275" width="32" style="396" customWidth="1"/>
    <col min="11276" max="11277" width="9.16666666666667" style="396" customWidth="1"/>
    <col min="11278" max="11278" width="9" style="396" customWidth="1"/>
    <col min="11279" max="11279" width="9.16666666666667" style="396" customWidth="1"/>
    <col min="11280" max="11280" width="9" style="396" customWidth="1"/>
    <col min="11281" max="11281" width="9.16666666666667" style="396" customWidth="1"/>
    <col min="11282" max="11282" width="13.6666666666667" style="396" customWidth="1"/>
    <col min="11283" max="11283" width="12.5" style="396" customWidth="1"/>
    <col min="11284" max="11286" width="13.6666666666667" style="396" customWidth="1"/>
    <col min="11287" max="11287" width="15.6666666666667" style="396" customWidth="1"/>
    <col min="11288" max="11288" width="9.16666666666667" style="396" customWidth="1"/>
    <col min="11289" max="11289" width="22" style="396" customWidth="1"/>
    <col min="11290" max="11290" width="11.6666666666667" style="396" customWidth="1"/>
    <col min="11291" max="11518" width="9" style="396" customWidth="1"/>
    <col min="11519" max="11519" width="6.5" style="396" customWidth="1"/>
    <col min="11520" max="11520" width="13.1666666666667" style="396" customWidth="1"/>
    <col min="11521" max="11522" width="12.6666666666667" style="396" customWidth="1"/>
    <col min="11523" max="11523" width="15.6666666666667" style="396" customWidth="1"/>
    <col min="11524" max="11524" width="10" style="396" customWidth="1"/>
    <col min="11525" max="11525" width="9" style="396" customWidth="1"/>
    <col min="11526" max="11526" width="9.16666666666667" style="396" customWidth="1"/>
    <col min="11527" max="11527" width="10" style="396" customWidth="1"/>
    <col min="11528" max="11528" width="11.1666666666667" style="396" customWidth="1"/>
    <col min="11529" max="11529" width="17.6666666666667" style="396" customWidth="1"/>
    <col min="11530" max="11530" width="14.1666666666667" style="396" customWidth="1"/>
    <col min="11531" max="11531" width="32" style="396" customWidth="1"/>
    <col min="11532" max="11533" width="9.16666666666667" style="396" customWidth="1"/>
    <col min="11534" max="11534" width="9" style="396" customWidth="1"/>
    <col min="11535" max="11535" width="9.16666666666667" style="396" customWidth="1"/>
    <col min="11536" max="11536" width="9" style="396" customWidth="1"/>
    <col min="11537" max="11537" width="9.16666666666667" style="396" customWidth="1"/>
    <col min="11538" max="11538" width="13.6666666666667" style="396" customWidth="1"/>
    <col min="11539" max="11539" width="12.5" style="396" customWidth="1"/>
    <col min="11540" max="11542" width="13.6666666666667" style="396" customWidth="1"/>
    <col min="11543" max="11543" width="15.6666666666667" style="396" customWidth="1"/>
    <col min="11544" max="11544" width="9.16666666666667" style="396" customWidth="1"/>
    <col min="11545" max="11545" width="22" style="396" customWidth="1"/>
    <col min="11546" max="11546" width="11.6666666666667" style="396" customWidth="1"/>
    <col min="11547" max="11774" width="9" style="396" customWidth="1"/>
    <col min="11775" max="11775" width="6.5" style="396" customWidth="1"/>
    <col min="11776" max="11776" width="13.1666666666667" style="396" customWidth="1"/>
    <col min="11777" max="11778" width="12.6666666666667" style="396" customWidth="1"/>
    <col min="11779" max="11779" width="15.6666666666667" style="396" customWidth="1"/>
    <col min="11780" max="11780" width="10" style="396" customWidth="1"/>
    <col min="11781" max="11781" width="9" style="396" customWidth="1"/>
    <col min="11782" max="11782" width="9.16666666666667" style="396" customWidth="1"/>
    <col min="11783" max="11783" width="10" style="396" customWidth="1"/>
    <col min="11784" max="11784" width="11.1666666666667" style="396" customWidth="1"/>
    <col min="11785" max="11785" width="17.6666666666667" style="396" customWidth="1"/>
    <col min="11786" max="11786" width="14.1666666666667" style="396" customWidth="1"/>
    <col min="11787" max="11787" width="32" style="396" customWidth="1"/>
    <col min="11788" max="11789" width="9.16666666666667" style="396" customWidth="1"/>
    <col min="11790" max="11790" width="9" style="396" customWidth="1"/>
    <col min="11791" max="11791" width="9.16666666666667" style="396" customWidth="1"/>
    <col min="11792" max="11792" width="9" style="396" customWidth="1"/>
    <col min="11793" max="11793" width="9.16666666666667" style="396" customWidth="1"/>
    <col min="11794" max="11794" width="13.6666666666667" style="396" customWidth="1"/>
    <col min="11795" max="11795" width="12.5" style="396" customWidth="1"/>
    <col min="11796" max="11798" width="13.6666666666667" style="396" customWidth="1"/>
    <col min="11799" max="11799" width="15.6666666666667" style="396" customWidth="1"/>
    <col min="11800" max="11800" width="9.16666666666667" style="396" customWidth="1"/>
    <col min="11801" max="11801" width="22" style="396" customWidth="1"/>
    <col min="11802" max="11802" width="11.6666666666667" style="396" customWidth="1"/>
    <col min="11803" max="12030" width="9" style="396" customWidth="1"/>
    <col min="12031" max="12031" width="6.5" style="396" customWidth="1"/>
    <col min="12032" max="12032" width="13.1666666666667" style="396" customWidth="1"/>
    <col min="12033" max="12034" width="12.6666666666667" style="396" customWidth="1"/>
    <col min="12035" max="12035" width="15.6666666666667" style="396" customWidth="1"/>
    <col min="12036" max="12036" width="10" style="396" customWidth="1"/>
    <col min="12037" max="12037" width="9" style="396" customWidth="1"/>
    <col min="12038" max="12038" width="9.16666666666667" style="396" customWidth="1"/>
    <col min="12039" max="12039" width="10" style="396" customWidth="1"/>
    <col min="12040" max="12040" width="11.1666666666667" style="396" customWidth="1"/>
    <col min="12041" max="12041" width="17.6666666666667" style="396" customWidth="1"/>
    <col min="12042" max="12042" width="14.1666666666667" style="396" customWidth="1"/>
    <col min="12043" max="12043" width="32" style="396" customWidth="1"/>
    <col min="12044" max="12045" width="9.16666666666667" style="396" customWidth="1"/>
    <col min="12046" max="12046" width="9" style="396" customWidth="1"/>
    <col min="12047" max="12047" width="9.16666666666667" style="396" customWidth="1"/>
    <col min="12048" max="12048" width="9" style="396" customWidth="1"/>
    <col min="12049" max="12049" width="9.16666666666667" style="396" customWidth="1"/>
    <col min="12050" max="12050" width="13.6666666666667" style="396" customWidth="1"/>
    <col min="12051" max="12051" width="12.5" style="396" customWidth="1"/>
    <col min="12052" max="12054" width="13.6666666666667" style="396" customWidth="1"/>
    <col min="12055" max="12055" width="15.6666666666667" style="396" customWidth="1"/>
    <col min="12056" max="12056" width="9.16666666666667" style="396" customWidth="1"/>
    <col min="12057" max="12057" width="22" style="396" customWidth="1"/>
    <col min="12058" max="12058" width="11.6666666666667" style="396" customWidth="1"/>
    <col min="12059" max="12286" width="9" style="396" customWidth="1"/>
    <col min="12287" max="12287" width="6.5" style="396" customWidth="1"/>
    <col min="12288" max="12288" width="13.1666666666667" style="396" customWidth="1"/>
    <col min="12289" max="12290" width="12.6666666666667" style="396" customWidth="1"/>
    <col min="12291" max="12291" width="15.6666666666667" style="396" customWidth="1"/>
    <col min="12292" max="12292" width="10" style="396" customWidth="1"/>
    <col min="12293" max="12293" width="9" style="396" customWidth="1"/>
    <col min="12294" max="12294" width="9.16666666666667" style="396" customWidth="1"/>
    <col min="12295" max="12295" width="10" style="396" customWidth="1"/>
    <col min="12296" max="12296" width="11.1666666666667" style="396" customWidth="1"/>
    <col min="12297" max="12297" width="17.6666666666667" style="396" customWidth="1"/>
    <col min="12298" max="12298" width="14.1666666666667" style="396" customWidth="1"/>
    <col min="12299" max="12299" width="32" style="396" customWidth="1"/>
    <col min="12300" max="12301" width="9.16666666666667" style="396" customWidth="1"/>
    <col min="12302" max="12302" width="9" style="396" customWidth="1"/>
    <col min="12303" max="12303" width="9.16666666666667" style="396" customWidth="1"/>
    <col min="12304" max="12304" width="9" style="396" customWidth="1"/>
    <col min="12305" max="12305" width="9.16666666666667" style="396" customWidth="1"/>
    <col min="12306" max="12306" width="13.6666666666667" style="396" customWidth="1"/>
    <col min="12307" max="12307" width="12.5" style="396" customWidth="1"/>
    <col min="12308" max="12310" width="13.6666666666667" style="396" customWidth="1"/>
    <col min="12311" max="12311" width="15.6666666666667" style="396" customWidth="1"/>
    <col min="12312" max="12312" width="9.16666666666667" style="396" customWidth="1"/>
    <col min="12313" max="12313" width="22" style="396" customWidth="1"/>
    <col min="12314" max="12314" width="11.6666666666667" style="396" customWidth="1"/>
    <col min="12315" max="12542" width="9" style="396" customWidth="1"/>
    <col min="12543" max="12543" width="6.5" style="396" customWidth="1"/>
    <col min="12544" max="12544" width="13.1666666666667" style="396" customWidth="1"/>
    <col min="12545" max="12546" width="12.6666666666667" style="396" customWidth="1"/>
    <col min="12547" max="12547" width="15.6666666666667" style="396" customWidth="1"/>
    <col min="12548" max="12548" width="10" style="396" customWidth="1"/>
    <col min="12549" max="12549" width="9" style="396" customWidth="1"/>
    <col min="12550" max="12550" width="9.16666666666667" style="396" customWidth="1"/>
    <col min="12551" max="12551" width="10" style="396" customWidth="1"/>
    <col min="12552" max="12552" width="11.1666666666667" style="396" customWidth="1"/>
    <col min="12553" max="12553" width="17.6666666666667" style="396" customWidth="1"/>
    <col min="12554" max="12554" width="14.1666666666667" style="396" customWidth="1"/>
    <col min="12555" max="12555" width="32" style="396" customWidth="1"/>
    <col min="12556" max="12557" width="9.16666666666667" style="396" customWidth="1"/>
    <col min="12558" max="12558" width="9" style="396" customWidth="1"/>
    <col min="12559" max="12559" width="9.16666666666667" style="396" customWidth="1"/>
    <col min="12560" max="12560" width="9" style="396" customWidth="1"/>
    <col min="12561" max="12561" width="9.16666666666667" style="396" customWidth="1"/>
    <col min="12562" max="12562" width="13.6666666666667" style="396" customWidth="1"/>
    <col min="12563" max="12563" width="12.5" style="396" customWidth="1"/>
    <col min="12564" max="12566" width="13.6666666666667" style="396" customWidth="1"/>
    <col min="12567" max="12567" width="15.6666666666667" style="396" customWidth="1"/>
    <col min="12568" max="12568" width="9.16666666666667" style="396" customWidth="1"/>
    <col min="12569" max="12569" width="22" style="396" customWidth="1"/>
    <col min="12570" max="12570" width="11.6666666666667" style="396" customWidth="1"/>
    <col min="12571" max="12798" width="9" style="396" customWidth="1"/>
    <col min="12799" max="12799" width="6.5" style="396" customWidth="1"/>
    <col min="12800" max="12800" width="13.1666666666667" style="396" customWidth="1"/>
    <col min="12801" max="12802" width="12.6666666666667" style="396" customWidth="1"/>
    <col min="12803" max="12803" width="15.6666666666667" style="396" customWidth="1"/>
    <col min="12804" max="12804" width="10" style="396" customWidth="1"/>
    <col min="12805" max="12805" width="9" style="396" customWidth="1"/>
    <col min="12806" max="12806" width="9.16666666666667" style="396" customWidth="1"/>
    <col min="12807" max="12807" width="10" style="396" customWidth="1"/>
    <col min="12808" max="12808" width="11.1666666666667" style="396" customWidth="1"/>
    <col min="12809" max="12809" width="17.6666666666667" style="396" customWidth="1"/>
    <col min="12810" max="12810" width="14.1666666666667" style="396" customWidth="1"/>
    <col min="12811" max="12811" width="32" style="396" customWidth="1"/>
    <col min="12812" max="12813" width="9.16666666666667" style="396" customWidth="1"/>
    <col min="12814" max="12814" width="9" style="396" customWidth="1"/>
    <col min="12815" max="12815" width="9.16666666666667" style="396" customWidth="1"/>
    <col min="12816" max="12816" width="9" style="396" customWidth="1"/>
    <col min="12817" max="12817" width="9.16666666666667" style="396" customWidth="1"/>
    <col min="12818" max="12818" width="13.6666666666667" style="396" customWidth="1"/>
    <col min="12819" max="12819" width="12.5" style="396" customWidth="1"/>
    <col min="12820" max="12822" width="13.6666666666667" style="396" customWidth="1"/>
    <col min="12823" max="12823" width="15.6666666666667" style="396" customWidth="1"/>
    <col min="12824" max="12824" width="9.16666666666667" style="396" customWidth="1"/>
    <col min="12825" max="12825" width="22" style="396" customWidth="1"/>
    <col min="12826" max="12826" width="11.6666666666667" style="396" customWidth="1"/>
    <col min="12827" max="13054" width="9" style="396" customWidth="1"/>
    <col min="13055" max="13055" width="6.5" style="396" customWidth="1"/>
    <col min="13056" max="13056" width="13.1666666666667" style="396" customWidth="1"/>
    <col min="13057" max="13058" width="12.6666666666667" style="396" customWidth="1"/>
    <col min="13059" max="13059" width="15.6666666666667" style="396" customWidth="1"/>
    <col min="13060" max="13060" width="10" style="396" customWidth="1"/>
    <col min="13061" max="13061" width="9" style="396" customWidth="1"/>
    <col min="13062" max="13062" width="9.16666666666667" style="396" customWidth="1"/>
    <col min="13063" max="13063" width="10" style="396" customWidth="1"/>
    <col min="13064" max="13064" width="11.1666666666667" style="396" customWidth="1"/>
    <col min="13065" max="13065" width="17.6666666666667" style="396" customWidth="1"/>
    <col min="13066" max="13066" width="14.1666666666667" style="396" customWidth="1"/>
    <col min="13067" max="13067" width="32" style="396" customWidth="1"/>
    <col min="13068" max="13069" width="9.16666666666667" style="396" customWidth="1"/>
    <col min="13070" max="13070" width="9" style="396" customWidth="1"/>
    <col min="13071" max="13071" width="9.16666666666667" style="396" customWidth="1"/>
    <col min="13072" max="13072" width="9" style="396" customWidth="1"/>
    <col min="13073" max="13073" width="9.16666666666667" style="396" customWidth="1"/>
    <col min="13074" max="13074" width="13.6666666666667" style="396" customWidth="1"/>
    <col min="13075" max="13075" width="12.5" style="396" customWidth="1"/>
    <col min="13076" max="13078" width="13.6666666666667" style="396" customWidth="1"/>
    <col min="13079" max="13079" width="15.6666666666667" style="396" customWidth="1"/>
    <col min="13080" max="13080" width="9.16666666666667" style="396" customWidth="1"/>
    <col min="13081" max="13081" width="22" style="396" customWidth="1"/>
    <col min="13082" max="13082" width="11.6666666666667" style="396" customWidth="1"/>
    <col min="13083" max="13310" width="9" style="396" customWidth="1"/>
    <col min="13311" max="13311" width="6.5" style="396" customWidth="1"/>
    <col min="13312" max="13312" width="13.1666666666667" style="396" customWidth="1"/>
    <col min="13313" max="13314" width="12.6666666666667" style="396" customWidth="1"/>
    <col min="13315" max="13315" width="15.6666666666667" style="396" customWidth="1"/>
    <col min="13316" max="13316" width="10" style="396" customWidth="1"/>
    <col min="13317" max="13317" width="9" style="396" customWidth="1"/>
    <col min="13318" max="13318" width="9.16666666666667" style="396" customWidth="1"/>
    <col min="13319" max="13319" width="10" style="396" customWidth="1"/>
    <col min="13320" max="13320" width="11.1666666666667" style="396" customWidth="1"/>
    <col min="13321" max="13321" width="17.6666666666667" style="396" customWidth="1"/>
    <col min="13322" max="13322" width="14.1666666666667" style="396" customWidth="1"/>
    <col min="13323" max="13323" width="32" style="396" customWidth="1"/>
    <col min="13324" max="13325" width="9.16666666666667" style="396" customWidth="1"/>
    <col min="13326" max="13326" width="9" style="396" customWidth="1"/>
    <col min="13327" max="13327" width="9.16666666666667" style="396" customWidth="1"/>
    <col min="13328" max="13328" width="9" style="396" customWidth="1"/>
    <col min="13329" max="13329" width="9.16666666666667" style="396" customWidth="1"/>
    <col min="13330" max="13330" width="13.6666666666667" style="396" customWidth="1"/>
    <col min="13331" max="13331" width="12.5" style="396" customWidth="1"/>
    <col min="13332" max="13334" width="13.6666666666667" style="396" customWidth="1"/>
    <col min="13335" max="13335" width="15.6666666666667" style="396" customWidth="1"/>
    <col min="13336" max="13336" width="9.16666666666667" style="396" customWidth="1"/>
    <col min="13337" max="13337" width="22" style="396" customWidth="1"/>
    <col min="13338" max="13338" width="11.6666666666667" style="396" customWidth="1"/>
    <col min="13339" max="13566" width="9" style="396" customWidth="1"/>
    <col min="13567" max="13567" width="6.5" style="396" customWidth="1"/>
    <col min="13568" max="13568" width="13.1666666666667" style="396" customWidth="1"/>
    <col min="13569" max="13570" width="12.6666666666667" style="396" customWidth="1"/>
    <col min="13571" max="13571" width="15.6666666666667" style="396" customWidth="1"/>
    <col min="13572" max="13572" width="10" style="396" customWidth="1"/>
    <col min="13573" max="13573" width="9" style="396" customWidth="1"/>
    <col min="13574" max="13574" width="9.16666666666667" style="396" customWidth="1"/>
    <col min="13575" max="13575" width="10" style="396" customWidth="1"/>
    <col min="13576" max="13576" width="11.1666666666667" style="396" customWidth="1"/>
    <col min="13577" max="13577" width="17.6666666666667" style="396" customWidth="1"/>
    <col min="13578" max="13578" width="14.1666666666667" style="396" customWidth="1"/>
    <col min="13579" max="13579" width="32" style="396" customWidth="1"/>
    <col min="13580" max="13581" width="9.16666666666667" style="396" customWidth="1"/>
    <col min="13582" max="13582" width="9" style="396" customWidth="1"/>
    <col min="13583" max="13583" width="9.16666666666667" style="396" customWidth="1"/>
    <col min="13584" max="13584" width="9" style="396" customWidth="1"/>
    <col min="13585" max="13585" width="9.16666666666667" style="396" customWidth="1"/>
    <col min="13586" max="13586" width="13.6666666666667" style="396" customWidth="1"/>
    <col min="13587" max="13587" width="12.5" style="396" customWidth="1"/>
    <col min="13588" max="13590" width="13.6666666666667" style="396" customWidth="1"/>
    <col min="13591" max="13591" width="15.6666666666667" style="396" customWidth="1"/>
    <col min="13592" max="13592" width="9.16666666666667" style="396" customWidth="1"/>
    <col min="13593" max="13593" width="22" style="396" customWidth="1"/>
    <col min="13594" max="13594" width="11.6666666666667" style="396" customWidth="1"/>
    <col min="13595" max="13822" width="9" style="396" customWidth="1"/>
    <col min="13823" max="13823" width="6.5" style="396" customWidth="1"/>
    <col min="13824" max="13824" width="13.1666666666667" style="396" customWidth="1"/>
    <col min="13825" max="13826" width="12.6666666666667" style="396" customWidth="1"/>
    <col min="13827" max="13827" width="15.6666666666667" style="396" customWidth="1"/>
    <col min="13828" max="13828" width="10" style="396" customWidth="1"/>
    <col min="13829" max="13829" width="9" style="396" customWidth="1"/>
    <col min="13830" max="13830" width="9.16666666666667" style="396" customWidth="1"/>
    <col min="13831" max="13831" width="10" style="396" customWidth="1"/>
    <col min="13832" max="13832" width="11.1666666666667" style="396" customWidth="1"/>
    <col min="13833" max="13833" width="17.6666666666667" style="396" customWidth="1"/>
    <col min="13834" max="13834" width="14.1666666666667" style="396" customWidth="1"/>
    <col min="13835" max="13835" width="32" style="396" customWidth="1"/>
    <col min="13836" max="13837" width="9.16666666666667" style="396" customWidth="1"/>
    <col min="13838" max="13838" width="9" style="396" customWidth="1"/>
    <col min="13839" max="13839" width="9.16666666666667" style="396" customWidth="1"/>
    <col min="13840" max="13840" width="9" style="396" customWidth="1"/>
    <col min="13841" max="13841" width="9.16666666666667" style="396" customWidth="1"/>
    <col min="13842" max="13842" width="13.6666666666667" style="396" customWidth="1"/>
    <col min="13843" max="13843" width="12.5" style="396" customWidth="1"/>
    <col min="13844" max="13846" width="13.6666666666667" style="396" customWidth="1"/>
    <col min="13847" max="13847" width="15.6666666666667" style="396" customWidth="1"/>
    <col min="13848" max="13848" width="9.16666666666667" style="396" customWidth="1"/>
    <col min="13849" max="13849" width="22" style="396" customWidth="1"/>
    <col min="13850" max="13850" width="11.6666666666667" style="396" customWidth="1"/>
    <col min="13851" max="14078" width="9" style="396" customWidth="1"/>
    <col min="14079" max="14079" width="6.5" style="396" customWidth="1"/>
    <col min="14080" max="14080" width="13.1666666666667" style="396" customWidth="1"/>
    <col min="14081" max="14082" width="12.6666666666667" style="396" customWidth="1"/>
    <col min="14083" max="14083" width="15.6666666666667" style="396" customWidth="1"/>
    <col min="14084" max="14084" width="10" style="396" customWidth="1"/>
    <col min="14085" max="14085" width="9" style="396" customWidth="1"/>
    <col min="14086" max="14086" width="9.16666666666667" style="396" customWidth="1"/>
    <col min="14087" max="14087" width="10" style="396" customWidth="1"/>
    <col min="14088" max="14088" width="11.1666666666667" style="396" customWidth="1"/>
    <col min="14089" max="14089" width="17.6666666666667" style="396" customWidth="1"/>
    <col min="14090" max="14090" width="14.1666666666667" style="396" customWidth="1"/>
    <col min="14091" max="14091" width="32" style="396" customWidth="1"/>
    <col min="14092" max="14093" width="9.16666666666667" style="396" customWidth="1"/>
    <col min="14094" max="14094" width="9" style="396" customWidth="1"/>
    <col min="14095" max="14095" width="9.16666666666667" style="396" customWidth="1"/>
    <col min="14096" max="14096" width="9" style="396" customWidth="1"/>
    <col min="14097" max="14097" width="9.16666666666667" style="396" customWidth="1"/>
    <col min="14098" max="14098" width="13.6666666666667" style="396" customWidth="1"/>
    <col min="14099" max="14099" width="12.5" style="396" customWidth="1"/>
    <col min="14100" max="14102" width="13.6666666666667" style="396" customWidth="1"/>
    <col min="14103" max="14103" width="15.6666666666667" style="396" customWidth="1"/>
    <col min="14104" max="14104" width="9.16666666666667" style="396" customWidth="1"/>
    <col min="14105" max="14105" width="22" style="396" customWidth="1"/>
    <col min="14106" max="14106" width="11.6666666666667" style="396" customWidth="1"/>
    <col min="14107" max="14334" width="9" style="396" customWidth="1"/>
    <col min="14335" max="14335" width="6.5" style="396" customWidth="1"/>
    <col min="14336" max="14336" width="13.1666666666667" style="396" customWidth="1"/>
    <col min="14337" max="14338" width="12.6666666666667" style="396" customWidth="1"/>
    <col min="14339" max="14339" width="15.6666666666667" style="396" customWidth="1"/>
    <col min="14340" max="14340" width="10" style="396" customWidth="1"/>
    <col min="14341" max="14341" width="9" style="396" customWidth="1"/>
    <col min="14342" max="14342" width="9.16666666666667" style="396" customWidth="1"/>
    <col min="14343" max="14343" width="10" style="396" customWidth="1"/>
    <col min="14344" max="14344" width="11.1666666666667" style="396" customWidth="1"/>
    <col min="14345" max="14345" width="17.6666666666667" style="396" customWidth="1"/>
    <col min="14346" max="14346" width="14.1666666666667" style="396" customWidth="1"/>
    <col min="14347" max="14347" width="32" style="396" customWidth="1"/>
    <col min="14348" max="14349" width="9.16666666666667" style="396" customWidth="1"/>
    <col min="14350" max="14350" width="9" style="396" customWidth="1"/>
    <col min="14351" max="14351" width="9.16666666666667" style="396" customWidth="1"/>
    <col min="14352" max="14352" width="9" style="396" customWidth="1"/>
    <col min="14353" max="14353" width="9.16666666666667" style="396" customWidth="1"/>
    <col min="14354" max="14354" width="13.6666666666667" style="396" customWidth="1"/>
    <col min="14355" max="14355" width="12.5" style="396" customWidth="1"/>
    <col min="14356" max="14358" width="13.6666666666667" style="396" customWidth="1"/>
    <col min="14359" max="14359" width="15.6666666666667" style="396" customWidth="1"/>
    <col min="14360" max="14360" width="9.16666666666667" style="396" customWidth="1"/>
    <col min="14361" max="14361" width="22" style="396" customWidth="1"/>
    <col min="14362" max="14362" width="11.6666666666667" style="396" customWidth="1"/>
    <col min="14363" max="14590" width="9" style="396" customWidth="1"/>
    <col min="14591" max="14591" width="6.5" style="396" customWidth="1"/>
    <col min="14592" max="14592" width="13.1666666666667" style="396" customWidth="1"/>
    <col min="14593" max="14594" width="12.6666666666667" style="396" customWidth="1"/>
    <col min="14595" max="14595" width="15.6666666666667" style="396" customWidth="1"/>
    <col min="14596" max="14596" width="10" style="396" customWidth="1"/>
    <col min="14597" max="14597" width="9" style="396" customWidth="1"/>
    <col min="14598" max="14598" width="9.16666666666667" style="396" customWidth="1"/>
    <col min="14599" max="14599" width="10" style="396" customWidth="1"/>
    <col min="14600" max="14600" width="11.1666666666667" style="396" customWidth="1"/>
    <col min="14601" max="14601" width="17.6666666666667" style="396" customWidth="1"/>
    <col min="14602" max="14602" width="14.1666666666667" style="396" customWidth="1"/>
    <col min="14603" max="14603" width="32" style="396" customWidth="1"/>
    <col min="14604" max="14605" width="9.16666666666667" style="396" customWidth="1"/>
    <col min="14606" max="14606" width="9" style="396" customWidth="1"/>
    <col min="14607" max="14607" width="9.16666666666667" style="396" customWidth="1"/>
    <col min="14608" max="14608" width="9" style="396" customWidth="1"/>
    <col min="14609" max="14609" width="9.16666666666667" style="396" customWidth="1"/>
    <col min="14610" max="14610" width="13.6666666666667" style="396" customWidth="1"/>
    <col min="14611" max="14611" width="12.5" style="396" customWidth="1"/>
    <col min="14612" max="14614" width="13.6666666666667" style="396" customWidth="1"/>
    <col min="14615" max="14615" width="15.6666666666667" style="396" customWidth="1"/>
    <col min="14616" max="14616" width="9.16666666666667" style="396" customWidth="1"/>
    <col min="14617" max="14617" width="22" style="396" customWidth="1"/>
    <col min="14618" max="14618" width="11.6666666666667" style="396" customWidth="1"/>
    <col min="14619" max="14846" width="9" style="396" customWidth="1"/>
    <col min="14847" max="14847" width="6.5" style="396" customWidth="1"/>
    <col min="14848" max="14848" width="13.1666666666667" style="396" customWidth="1"/>
    <col min="14849" max="14850" width="12.6666666666667" style="396" customWidth="1"/>
    <col min="14851" max="14851" width="15.6666666666667" style="396" customWidth="1"/>
    <col min="14852" max="14852" width="10" style="396" customWidth="1"/>
    <col min="14853" max="14853" width="9" style="396" customWidth="1"/>
    <col min="14854" max="14854" width="9.16666666666667" style="396" customWidth="1"/>
    <col min="14855" max="14855" width="10" style="396" customWidth="1"/>
    <col min="14856" max="14856" width="11.1666666666667" style="396" customWidth="1"/>
    <col min="14857" max="14857" width="17.6666666666667" style="396" customWidth="1"/>
    <col min="14858" max="14858" width="14.1666666666667" style="396" customWidth="1"/>
    <col min="14859" max="14859" width="32" style="396" customWidth="1"/>
    <col min="14860" max="14861" width="9.16666666666667" style="396" customWidth="1"/>
    <col min="14862" max="14862" width="9" style="396" customWidth="1"/>
    <col min="14863" max="14863" width="9.16666666666667" style="396" customWidth="1"/>
    <col min="14864" max="14864" width="9" style="396" customWidth="1"/>
    <col min="14865" max="14865" width="9.16666666666667" style="396" customWidth="1"/>
    <col min="14866" max="14866" width="13.6666666666667" style="396" customWidth="1"/>
    <col min="14867" max="14867" width="12.5" style="396" customWidth="1"/>
    <col min="14868" max="14870" width="13.6666666666667" style="396" customWidth="1"/>
    <col min="14871" max="14871" width="15.6666666666667" style="396" customWidth="1"/>
    <col min="14872" max="14872" width="9.16666666666667" style="396" customWidth="1"/>
    <col min="14873" max="14873" width="22" style="396" customWidth="1"/>
    <col min="14874" max="14874" width="11.6666666666667" style="396" customWidth="1"/>
    <col min="14875" max="15102" width="9" style="396" customWidth="1"/>
    <col min="15103" max="15103" width="6.5" style="396" customWidth="1"/>
    <col min="15104" max="15104" width="13.1666666666667" style="396" customWidth="1"/>
    <col min="15105" max="15106" width="12.6666666666667" style="396" customWidth="1"/>
    <col min="15107" max="15107" width="15.6666666666667" style="396" customWidth="1"/>
    <col min="15108" max="15108" width="10" style="396" customWidth="1"/>
    <col min="15109" max="15109" width="9" style="396" customWidth="1"/>
    <col min="15110" max="15110" width="9.16666666666667" style="396" customWidth="1"/>
    <col min="15111" max="15111" width="10" style="396" customWidth="1"/>
    <col min="15112" max="15112" width="11.1666666666667" style="396" customWidth="1"/>
    <col min="15113" max="15113" width="17.6666666666667" style="396" customWidth="1"/>
    <col min="15114" max="15114" width="14.1666666666667" style="396" customWidth="1"/>
    <col min="15115" max="15115" width="32" style="396" customWidth="1"/>
    <col min="15116" max="15117" width="9.16666666666667" style="396" customWidth="1"/>
    <col min="15118" max="15118" width="9" style="396" customWidth="1"/>
    <col min="15119" max="15119" width="9.16666666666667" style="396" customWidth="1"/>
    <col min="15120" max="15120" width="9" style="396" customWidth="1"/>
    <col min="15121" max="15121" width="9.16666666666667" style="396" customWidth="1"/>
    <col min="15122" max="15122" width="13.6666666666667" style="396" customWidth="1"/>
    <col min="15123" max="15123" width="12.5" style="396" customWidth="1"/>
    <col min="15124" max="15126" width="13.6666666666667" style="396" customWidth="1"/>
    <col min="15127" max="15127" width="15.6666666666667" style="396" customWidth="1"/>
    <col min="15128" max="15128" width="9.16666666666667" style="396" customWidth="1"/>
    <col min="15129" max="15129" width="22" style="396" customWidth="1"/>
    <col min="15130" max="15130" width="11.6666666666667" style="396" customWidth="1"/>
    <col min="15131" max="15358" width="9" style="396" customWidth="1"/>
    <col min="15359" max="15359" width="6.5" style="396" customWidth="1"/>
    <col min="15360" max="15360" width="13.1666666666667" style="396" customWidth="1"/>
    <col min="15361" max="15362" width="12.6666666666667" style="396" customWidth="1"/>
    <col min="15363" max="15363" width="15.6666666666667" style="396" customWidth="1"/>
    <col min="15364" max="15364" width="10" style="396" customWidth="1"/>
    <col min="15365" max="15365" width="9" style="396" customWidth="1"/>
    <col min="15366" max="15366" width="9.16666666666667" style="396" customWidth="1"/>
    <col min="15367" max="15367" width="10" style="396" customWidth="1"/>
    <col min="15368" max="15368" width="11.1666666666667" style="396" customWidth="1"/>
    <col min="15369" max="15369" width="17.6666666666667" style="396" customWidth="1"/>
    <col min="15370" max="15370" width="14.1666666666667" style="396" customWidth="1"/>
    <col min="15371" max="15371" width="32" style="396" customWidth="1"/>
    <col min="15372" max="15373" width="9.16666666666667" style="396" customWidth="1"/>
    <col min="15374" max="15374" width="9" style="396" customWidth="1"/>
    <col min="15375" max="15375" width="9.16666666666667" style="396" customWidth="1"/>
    <col min="15376" max="15376" width="9" style="396" customWidth="1"/>
    <col min="15377" max="15377" width="9.16666666666667" style="396" customWidth="1"/>
    <col min="15378" max="15378" width="13.6666666666667" style="396" customWidth="1"/>
    <col min="15379" max="15379" width="12.5" style="396" customWidth="1"/>
    <col min="15380" max="15382" width="13.6666666666667" style="396" customWidth="1"/>
    <col min="15383" max="15383" width="15.6666666666667" style="396" customWidth="1"/>
    <col min="15384" max="15384" width="9.16666666666667" style="396" customWidth="1"/>
    <col min="15385" max="15385" width="22" style="396" customWidth="1"/>
    <col min="15386" max="15386" width="11.6666666666667" style="396" customWidth="1"/>
    <col min="15387" max="15614" width="9" style="396" customWidth="1"/>
    <col min="15615" max="15615" width="6.5" style="396" customWidth="1"/>
    <col min="15616" max="15616" width="13.1666666666667" style="396" customWidth="1"/>
    <col min="15617" max="15618" width="12.6666666666667" style="396" customWidth="1"/>
    <col min="15619" max="15619" width="15.6666666666667" style="396" customWidth="1"/>
    <col min="15620" max="15620" width="10" style="396" customWidth="1"/>
    <col min="15621" max="15621" width="9" style="396" customWidth="1"/>
    <col min="15622" max="15622" width="9.16666666666667" style="396" customWidth="1"/>
    <col min="15623" max="15623" width="10" style="396" customWidth="1"/>
    <col min="15624" max="15624" width="11.1666666666667" style="396" customWidth="1"/>
    <col min="15625" max="15625" width="17.6666666666667" style="396" customWidth="1"/>
    <col min="15626" max="15626" width="14.1666666666667" style="396" customWidth="1"/>
    <col min="15627" max="15627" width="32" style="396" customWidth="1"/>
    <col min="15628" max="15629" width="9.16666666666667" style="396" customWidth="1"/>
    <col min="15630" max="15630" width="9" style="396" customWidth="1"/>
    <col min="15631" max="15631" width="9.16666666666667" style="396" customWidth="1"/>
    <col min="15632" max="15632" width="9" style="396" customWidth="1"/>
    <col min="15633" max="15633" width="9.16666666666667" style="396" customWidth="1"/>
    <col min="15634" max="15634" width="13.6666666666667" style="396" customWidth="1"/>
    <col min="15635" max="15635" width="12.5" style="396" customWidth="1"/>
    <col min="15636" max="15638" width="13.6666666666667" style="396" customWidth="1"/>
    <col min="15639" max="15639" width="15.6666666666667" style="396" customWidth="1"/>
    <col min="15640" max="15640" width="9.16666666666667" style="396" customWidth="1"/>
    <col min="15641" max="15641" width="22" style="396" customWidth="1"/>
    <col min="15642" max="15642" width="11.6666666666667" style="396" customWidth="1"/>
    <col min="15643" max="15870" width="9" style="396" customWidth="1"/>
    <col min="15871" max="15871" width="6.5" style="396" customWidth="1"/>
    <col min="15872" max="15872" width="13.1666666666667" style="396" customWidth="1"/>
    <col min="15873" max="15874" width="12.6666666666667" style="396" customWidth="1"/>
    <col min="15875" max="15875" width="15.6666666666667" style="396" customWidth="1"/>
    <col min="15876" max="15876" width="10" style="396" customWidth="1"/>
    <col min="15877" max="15877" width="9" style="396" customWidth="1"/>
    <col min="15878" max="15878" width="9.16666666666667" style="396" customWidth="1"/>
    <col min="15879" max="15879" width="10" style="396" customWidth="1"/>
    <col min="15880" max="15880" width="11.1666666666667" style="396" customWidth="1"/>
    <col min="15881" max="15881" width="17.6666666666667" style="396" customWidth="1"/>
    <col min="15882" max="15882" width="14.1666666666667" style="396" customWidth="1"/>
    <col min="15883" max="15883" width="32" style="396" customWidth="1"/>
    <col min="15884" max="15885" width="9.16666666666667" style="396" customWidth="1"/>
    <col min="15886" max="15886" width="9" style="396" customWidth="1"/>
    <col min="15887" max="15887" width="9.16666666666667" style="396" customWidth="1"/>
    <col min="15888" max="15888" width="9" style="396" customWidth="1"/>
    <col min="15889" max="15889" width="9.16666666666667" style="396" customWidth="1"/>
    <col min="15890" max="15890" width="13.6666666666667" style="396" customWidth="1"/>
    <col min="15891" max="15891" width="12.5" style="396" customWidth="1"/>
    <col min="15892" max="15894" width="13.6666666666667" style="396" customWidth="1"/>
    <col min="15895" max="15895" width="15.6666666666667" style="396" customWidth="1"/>
    <col min="15896" max="15896" width="9.16666666666667" style="396" customWidth="1"/>
    <col min="15897" max="15897" width="22" style="396" customWidth="1"/>
    <col min="15898" max="15898" width="11.6666666666667" style="396" customWidth="1"/>
    <col min="15899" max="16126" width="9" style="396" customWidth="1"/>
    <col min="16127" max="16127" width="6.5" style="396" customWidth="1"/>
    <col min="16128" max="16128" width="13.1666666666667" style="396" customWidth="1"/>
    <col min="16129" max="16130" width="12.6666666666667" style="396" customWidth="1"/>
    <col min="16131" max="16131" width="15.6666666666667" style="396" customWidth="1"/>
    <col min="16132" max="16132" width="10" style="396" customWidth="1"/>
    <col min="16133" max="16133" width="9" style="396" customWidth="1"/>
    <col min="16134" max="16134" width="9.16666666666667" style="396" customWidth="1"/>
    <col min="16135" max="16135" width="10" style="396" customWidth="1"/>
    <col min="16136" max="16136" width="11.1666666666667" style="396" customWidth="1"/>
    <col min="16137" max="16137" width="17.6666666666667" style="396" customWidth="1"/>
    <col min="16138" max="16138" width="14.1666666666667" style="396" customWidth="1"/>
    <col min="16139" max="16139" width="32" style="396" customWidth="1"/>
    <col min="16140" max="16141" width="9.16666666666667" style="396" customWidth="1"/>
    <col min="16142" max="16142" width="9" style="396" customWidth="1"/>
    <col min="16143" max="16143" width="9.16666666666667" style="396" customWidth="1"/>
    <col min="16144" max="16144" width="9" style="396" customWidth="1"/>
    <col min="16145" max="16145" width="9.16666666666667" style="396" customWidth="1"/>
    <col min="16146" max="16146" width="13.6666666666667" style="396" customWidth="1"/>
    <col min="16147" max="16147" width="12.5" style="396" customWidth="1"/>
    <col min="16148" max="16150" width="13.6666666666667" style="396" customWidth="1"/>
    <col min="16151" max="16151" width="15.6666666666667" style="396" customWidth="1"/>
    <col min="16152" max="16152" width="9.16666666666667" style="396" customWidth="1"/>
    <col min="16153" max="16153" width="22" style="396" customWidth="1"/>
    <col min="16154" max="16154" width="11.6666666666667" style="396" customWidth="1"/>
    <col min="16155" max="16384" width="9" style="396" customWidth="1"/>
  </cols>
  <sheetData>
    <row r="1" spans="1:1">
      <c r="A1" s="368" t="s">
        <v>0</v>
      </c>
    </row>
    <row r="2" s="394" customFormat="1" ht="30" customHeight="1" spans="1:26">
      <c r="A2" s="398" t="s">
        <v>58</v>
      </c>
      <c r="Z2" s="422"/>
    </row>
    <row r="3" s="394" customFormat="1" spans="1:26">
      <c r="A3" s="399" t="str">
        <f>"评估基准日："&amp;TEXT(基本信息输入表!M7,"yyyy年mm月dd日")</f>
        <v>评估基准日：2024年04月30日</v>
      </c>
      <c r="Z3" s="422"/>
    </row>
    <row r="4" s="394" customFormat="1" ht="14.25" customHeight="1" spans="1:26">
      <c r="A4" s="399"/>
      <c r="B4" s="399"/>
      <c r="C4" s="399"/>
      <c r="D4" s="399"/>
      <c r="E4" s="399"/>
      <c r="F4" s="399"/>
      <c r="G4" s="399"/>
      <c r="H4" s="444"/>
      <c r="I4" s="444"/>
      <c r="J4" s="422"/>
      <c r="K4" s="422"/>
      <c r="L4" s="423"/>
      <c r="X4" s="423" t="s">
        <v>1413</v>
      </c>
      <c r="Z4" s="422"/>
    </row>
    <row r="5" s="394" customFormat="1" ht="15.75" customHeight="1" spans="1:26">
      <c r="A5" s="9" t="str">
        <f>基本信息输入表!K6&amp;"："&amp;基本信息输入表!M6</f>
        <v>产权持有单位：昆明中石油昆仑车用天然气有限公司</v>
      </c>
      <c r="E5" s="404"/>
      <c r="F5" s="404"/>
      <c r="G5" s="404"/>
      <c r="H5" s="445"/>
      <c r="I5" s="445"/>
      <c r="J5" s="404"/>
      <c r="K5" s="404"/>
      <c r="L5" s="404"/>
      <c r="M5" s="423"/>
      <c r="X5" s="404"/>
      <c r="Y5" s="208" t="s">
        <v>885</v>
      </c>
      <c r="Z5" s="422"/>
    </row>
    <row r="6" s="395" customFormat="1" ht="15.75" customHeight="1" spans="1:30">
      <c r="A6" s="446" t="s">
        <v>4</v>
      </c>
      <c r="B6" s="406" t="s">
        <v>1414</v>
      </c>
      <c r="C6" s="407" t="s">
        <v>1415</v>
      </c>
      <c r="D6" s="406" t="s">
        <v>1416</v>
      </c>
      <c r="E6" s="406" t="s">
        <v>1417</v>
      </c>
      <c r="F6" s="408" t="s">
        <v>1418</v>
      </c>
      <c r="G6" s="406" t="s">
        <v>1419</v>
      </c>
      <c r="H6" s="447" t="s">
        <v>1420</v>
      </c>
      <c r="I6" s="447" t="s">
        <v>1421</v>
      </c>
      <c r="J6" s="407" t="s">
        <v>1422</v>
      </c>
      <c r="K6" s="407" t="s">
        <v>1423</v>
      </c>
      <c r="L6" s="407" t="s">
        <v>1424</v>
      </c>
      <c r="M6" s="407" t="s">
        <v>1425</v>
      </c>
      <c r="N6" s="406" t="s">
        <v>1426</v>
      </c>
      <c r="O6" s="174"/>
      <c r="P6" s="174"/>
      <c r="Q6" s="174"/>
      <c r="R6" s="174"/>
      <c r="S6" s="175"/>
      <c r="T6" s="440" t="s">
        <v>6</v>
      </c>
      <c r="U6" s="429" t="s">
        <v>1427</v>
      </c>
      <c r="V6" s="429" t="s">
        <v>1428</v>
      </c>
      <c r="W6" s="440" t="s">
        <v>7</v>
      </c>
      <c r="X6" s="440" t="s">
        <v>683</v>
      </c>
      <c r="Y6" s="440" t="s">
        <v>176</v>
      </c>
      <c r="Z6" s="422"/>
      <c r="AA6" s="394"/>
      <c r="AB6" s="394"/>
      <c r="AC6" s="394"/>
      <c r="AD6" s="394"/>
    </row>
    <row r="7" s="395" customFormat="1" ht="24" customHeight="1" spans="1:30">
      <c r="A7" s="170"/>
      <c r="B7" s="170"/>
      <c r="C7" s="170"/>
      <c r="D7" s="170"/>
      <c r="E7" s="170"/>
      <c r="F7" s="206"/>
      <c r="G7" s="170"/>
      <c r="H7" s="170"/>
      <c r="I7" s="170"/>
      <c r="J7" s="424" t="s">
        <v>1429</v>
      </c>
      <c r="K7" s="424" t="s">
        <v>1429</v>
      </c>
      <c r="L7" s="424" t="s">
        <v>1429</v>
      </c>
      <c r="M7" s="424" t="s">
        <v>1429</v>
      </c>
      <c r="N7" s="425" t="s">
        <v>1430</v>
      </c>
      <c r="O7" s="425" t="s">
        <v>1431</v>
      </c>
      <c r="P7" s="430" t="s">
        <v>1432</v>
      </c>
      <c r="Q7" s="430" t="s">
        <v>1433</v>
      </c>
      <c r="R7" s="430" t="s">
        <v>1434</v>
      </c>
      <c r="S7" s="425" t="s">
        <v>1435</v>
      </c>
      <c r="T7" s="170"/>
      <c r="U7" s="206"/>
      <c r="V7" s="206"/>
      <c r="W7" s="170"/>
      <c r="X7" s="170"/>
      <c r="Y7" s="170"/>
      <c r="Z7" s="209" t="s">
        <v>890</v>
      </c>
      <c r="AA7" s="394"/>
      <c r="AB7" s="394"/>
      <c r="AC7" s="394"/>
      <c r="AD7" s="394"/>
    </row>
    <row r="8" s="442" customFormat="1" ht="15.75" customHeight="1" spans="1:26">
      <c r="A8" s="19" t="str">
        <f>IF(C8="","",ROW()-7)</f>
        <v/>
      </c>
      <c r="B8" s="409"/>
      <c r="C8" s="410"/>
      <c r="D8" s="409"/>
      <c r="E8" s="411"/>
      <c r="F8" s="411"/>
      <c r="G8" s="411"/>
      <c r="H8" s="448"/>
      <c r="I8" s="448"/>
      <c r="J8" s="413"/>
      <c r="K8" s="413"/>
      <c r="L8" s="413"/>
      <c r="M8" s="413"/>
      <c r="N8" s="414"/>
      <c r="O8" s="414"/>
      <c r="P8" s="414"/>
      <c r="Q8" s="414"/>
      <c r="R8" s="414"/>
      <c r="S8" s="414"/>
      <c r="T8" s="433"/>
      <c r="U8" s="433"/>
      <c r="V8" s="433"/>
      <c r="W8" s="433"/>
      <c r="X8" s="22" t="str">
        <f>IF(T8-U8=0,"",(W8-T8+U8)/(T8-U8)*100)</f>
        <v/>
      </c>
      <c r="Y8" s="411"/>
      <c r="Z8" s="454" t="s">
        <v>1436</v>
      </c>
    </row>
    <row r="9" s="442" customFormat="1" ht="15.75" customHeight="1" spans="1:26">
      <c r="A9" s="19" t="str">
        <f t="shared" ref="A9:A25" si="0">IF(C9="","",ROW()-7)</f>
        <v/>
      </c>
      <c r="B9" s="409"/>
      <c r="C9" s="410"/>
      <c r="D9" s="409"/>
      <c r="E9" s="411"/>
      <c r="F9" s="411"/>
      <c r="G9" s="411"/>
      <c r="H9" s="448"/>
      <c r="I9" s="448"/>
      <c r="J9" s="413"/>
      <c r="K9" s="413"/>
      <c r="L9" s="413"/>
      <c r="M9" s="413"/>
      <c r="N9" s="414"/>
      <c r="O9" s="414"/>
      <c r="P9" s="414"/>
      <c r="Q9" s="414"/>
      <c r="R9" s="414"/>
      <c r="S9" s="414"/>
      <c r="T9" s="433"/>
      <c r="U9" s="433"/>
      <c r="V9" s="433"/>
      <c r="W9" s="433"/>
      <c r="X9" s="22" t="str">
        <f t="shared" ref="X9:X28" si="1">IF(T9-U9=0,"",(W9-T9+U9)/(T9-U9)*100)</f>
        <v/>
      </c>
      <c r="Y9" s="411"/>
      <c r="Z9" s="454" t="s">
        <v>1437</v>
      </c>
    </row>
    <row r="10" s="442" customFormat="1" ht="15.75" customHeight="1" spans="1:26">
      <c r="A10" s="19" t="str">
        <f t="shared" si="0"/>
        <v/>
      </c>
      <c r="B10" s="409"/>
      <c r="C10" s="410"/>
      <c r="D10" s="409"/>
      <c r="E10" s="411"/>
      <c r="F10" s="411"/>
      <c r="G10" s="411"/>
      <c r="H10" s="448"/>
      <c r="I10" s="448"/>
      <c r="J10" s="413"/>
      <c r="K10" s="413"/>
      <c r="L10" s="413"/>
      <c r="M10" s="413"/>
      <c r="N10" s="414"/>
      <c r="O10" s="414"/>
      <c r="P10" s="414"/>
      <c r="Q10" s="414"/>
      <c r="R10" s="414"/>
      <c r="S10" s="414"/>
      <c r="T10" s="433"/>
      <c r="U10" s="433"/>
      <c r="V10" s="433"/>
      <c r="W10" s="433"/>
      <c r="X10" s="22" t="str">
        <f t="shared" si="1"/>
        <v/>
      </c>
      <c r="Y10" s="411"/>
      <c r="Z10" s="454" t="s">
        <v>1438</v>
      </c>
    </row>
    <row r="11" s="442" customFormat="1" ht="15.75" customHeight="1" spans="1:26">
      <c r="A11" s="19" t="str">
        <f t="shared" si="0"/>
        <v/>
      </c>
      <c r="B11" s="409"/>
      <c r="C11" s="410"/>
      <c r="D11" s="409"/>
      <c r="E11" s="411"/>
      <c r="F11" s="411"/>
      <c r="G11" s="411"/>
      <c r="H11" s="448"/>
      <c r="I11" s="448"/>
      <c r="J11" s="413"/>
      <c r="K11" s="413"/>
      <c r="L11" s="413"/>
      <c r="M11" s="413"/>
      <c r="N11" s="414"/>
      <c r="O11" s="414"/>
      <c r="P11" s="414"/>
      <c r="Q11" s="414"/>
      <c r="R11" s="414"/>
      <c r="S11" s="414"/>
      <c r="T11" s="433"/>
      <c r="U11" s="433"/>
      <c r="V11" s="433"/>
      <c r="W11" s="433"/>
      <c r="X11" s="22" t="str">
        <f t="shared" si="1"/>
        <v/>
      </c>
      <c r="Y11" s="411"/>
      <c r="Z11" s="454" t="s">
        <v>1439</v>
      </c>
    </row>
    <row r="12" s="442" customFormat="1" ht="15.75" customHeight="1" spans="1:26">
      <c r="A12" s="19" t="str">
        <f t="shared" si="0"/>
        <v/>
      </c>
      <c r="B12" s="409"/>
      <c r="C12" s="410"/>
      <c r="D12" s="409"/>
      <c r="E12" s="411"/>
      <c r="F12" s="411"/>
      <c r="G12" s="411"/>
      <c r="H12" s="448"/>
      <c r="I12" s="448"/>
      <c r="J12" s="413"/>
      <c r="K12" s="413"/>
      <c r="L12" s="413"/>
      <c r="M12" s="413"/>
      <c r="N12" s="414"/>
      <c r="O12" s="414"/>
      <c r="P12" s="414"/>
      <c r="Q12" s="414"/>
      <c r="R12" s="414"/>
      <c r="S12" s="414"/>
      <c r="T12" s="433"/>
      <c r="U12" s="433"/>
      <c r="V12" s="433"/>
      <c r="W12" s="433"/>
      <c r="X12" s="22" t="str">
        <f t="shared" si="1"/>
        <v/>
      </c>
      <c r="Y12" s="411"/>
      <c r="Z12" s="454" t="s">
        <v>1440</v>
      </c>
    </row>
    <row r="13" s="442" customFormat="1" ht="15.75" customHeight="1" spans="1:26">
      <c r="A13" s="19" t="str">
        <f t="shared" si="0"/>
        <v/>
      </c>
      <c r="B13" s="409"/>
      <c r="C13" s="410"/>
      <c r="D13" s="409"/>
      <c r="E13" s="411"/>
      <c r="F13" s="411"/>
      <c r="G13" s="411"/>
      <c r="H13" s="448"/>
      <c r="I13" s="448"/>
      <c r="J13" s="413"/>
      <c r="K13" s="413"/>
      <c r="L13" s="413"/>
      <c r="M13" s="413"/>
      <c r="N13" s="414"/>
      <c r="O13" s="414"/>
      <c r="P13" s="414"/>
      <c r="Q13" s="414"/>
      <c r="R13" s="414"/>
      <c r="S13" s="414"/>
      <c r="T13" s="433"/>
      <c r="U13" s="433"/>
      <c r="V13" s="433"/>
      <c r="W13" s="433"/>
      <c r="X13" s="22" t="str">
        <f t="shared" si="1"/>
        <v/>
      </c>
      <c r="Y13" s="411"/>
      <c r="Z13" s="454" t="s">
        <v>1441</v>
      </c>
    </row>
    <row r="14" s="442" customFormat="1" ht="15.75" customHeight="1" spans="1:26">
      <c r="A14" s="19" t="str">
        <f t="shared" si="0"/>
        <v/>
      </c>
      <c r="B14" s="409"/>
      <c r="C14" s="410"/>
      <c r="D14" s="409"/>
      <c r="E14" s="411"/>
      <c r="F14" s="411"/>
      <c r="G14" s="411"/>
      <c r="H14" s="448"/>
      <c r="I14" s="448"/>
      <c r="J14" s="413"/>
      <c r="K14" s="413"/>
      <c r="L14" s="413"/>
      <c r="M14" s="413"/>
      <c r="N14" s="414"/>
      <c r="O14" s="414"/>
      <c r="P14" s="414"/>
      <c r="Q14" s="414"/>
      <c r="R14" s="414"/>
      <c r="S14" s="414"/>
      <c r="T14" s="433"/>
      <c r="U14" s="433"/>
      <c r="V14" s="433"/>
      <c r="W14" s="433"/>
      <c r="X14" s="22" t="str">
        <f t="shared" si="1"/>
        <v/>
      </c>
      <c r="Y14" s="411"/>
      <c r="Z14" s="454" t="s">
        <v>1442</v>
      </c>
    </row>
    <row r="15" s="442" customFormat="1" ht="15.75" customHeight="1" spans="1:26">
      <c r="A15" s="19" t="str">
        <f t="shared" si="0"/>
        <v/>
      </c>
      <c r="B15" s="409"/>
      <c r="C15" s="410"/>
      <c r="D15" s="409"/>
      <c r="E15" s="411"/>
      <c r="F15" s="411"/>
      <c r="G15" s="411"/>
      <c r="H15" s="448"/>
      <c r="I15" s="448"/>
      <c r="J15" s="413"/>
      <c r="K15" s="413"/>
      <c r="L15" s="413"/>
      <c r="M15" s="413"/>
      <c r="N15" s="414"/>
      <c r="O15" s="414"/>
      <c r="P15" s="414"/>
      <c r="Q15" s="414"/>
      <c r="R15" s="414"/>
      <c r="S15" s="414"/>
      <c r="T15" s="433"/>
      <c r="U15" s="433"/>
      <c r="V15" s="433"/>
      <c r="W15" s="433"/>
      <c r="X15" s="22" t="str">
        <f t="shared" si="1"/>
        <v/>
      </c>
      <c r="Y15" s="411"/>
      <c r="Z15" s="454" t="s">
        <v>1443</v>
      </c>
    </row>
    <row r="16" s="442" customFormat="1" ht="15.75" customHeight="1" spans="1:26">
      <c r="A16" s="19" t="str">
        <f t="shared" si="0"/>
        <v/>
      </c>
      <c r="B16" s="409"/>
      <c r="C16" s="410"/>
      <c r="D16" s="409"/>
      <c r="E16" s="411"/>
      <c r="F16" s="411"/>
      <c r="G16" s="411"/>
      <c r="H16" s="448"/>
      <c r="I16" s="448"/>
      <c r="J16" s="413"/>
      <c r="K16" s="413"/>
      <c r="L16" s="413"/>
      <c r="M16" s="413"/>
      <c r="N16" s="414"/>
      <c r="O16" s="414"/>
      <c r="P16" s="414"/>
      <c r="Q16" s="414"/>
      <c r="R16" s="414"/>
      <c r="S16" s="414"/>
      <c r="T16" s="433"/>
      <c r="U16" s="433"/>
      <c r="V16" s="433"/>
      <c r="W16" s="433"/>
      <c r="X16" s="22" t="str">
        <f t="shared" si="1"/>
        <v/>
      </c>
      <c r="Y16" s="411"/>
      <c r="Z16" s="454" t="s">
        <v>1444</v>
      </c>
    </row>
    <row r="17" s="442" customFormat="1" ht="15.75" customHeight="1" spans="1:26">
      <c r="A17" s="19" t="str">
        <f t="shared" si="0"/>
        <v/>
      </c>
      <c r="B17" s="409"/>
      <c r="C17" s="410"/>
      <c r="D17" s="409"/>
      <c r="E17" s="411"/>
      <c r="F17" s="411"/>
      <c r="G17" s="411"/>
      <c r="H17" s="448"/>
      <c r="I17" s="448"/>
      <c r="J17" s="413"/>
      <c r="K17" s="413"/>
      <c r="L17" s="413"/>
      <c r="M17" s="413"/>
      <c r="N17" s="414"/>
      <c r="O17" s="414"/>
      <c r="P17" s="414"/>
      <c r="Q17" s="414"/>
      <c r="R17" s="414"/>
      <c r="S17" s="414"/>
      <c r="T17" s="433"/>
      <c r="U17" s="433"/>
      <c r="V17" s="433"/>
      <c r="W17" s="433"/>
      <c r="X17" s="22" t="str">
        <f t="shared" si="1"/>
        <v/>
      </c>
      <c r="Y17" s="411"/>
      <c r="Z17" s="454" t="s">
        <v>1445</v>
      </c>
    </row>
    <row r="18" s="442" customFormat="1" ht="15.75" customHeight="1" spans="1:26">
      <c r="A18" s="19" t="str">
        <f t="shared" si="0"/>
        <v/>
      </c>
      <c r="B18" s="409"/>
      <c r="C18" s="410"/>
      <c r="D18" s="409"/>
      <c r="E18" s="411"/>
      <c r="F18" s="411"/>
      <c r="G18" s="411"/>
      <c r="H18" s="448"/>
      <c r="I18" s="448"/>
      <c r="J18" s="413"/>
      <c r="K18" s="413"/>
      <c r="L18" s="413"/>
      <c r="M18" s="413"/>
      <c r="N18" s="414"/>
      <c r="O18" s="414"/>
      <c r="P18" s="414"/>
      <c r="Q18" s="414"/>
      <c r="R18" s="414"/>
      <c r="S18" s="414"/>
      <c r="T18" s="433"/>
      <c r="U18" s="433"/>
      <c r="V18" s="433"/>
      <c r="W18" s="433"/>
      <c r="X18" s="22" t="str">
        <f t="shared" si="1"/>
        <v/>
      </c>
      <c r="Y18" s="411"/>
      <c r="Z18" s="454" t="s">
        <v>1446</v>
      </c>
    </row>
    <row r="19" s="442" customFormat="1" ht="15.75" customHeight="1" spans="1:26">
      <c r="A19" s="19" t="str">
        <f t="shared" si="0"/>
        <v/>
      </c>
      <c r="B19" s="409"/>
      <c r="C19" s="410"/>
      <c r="D19" s="409"/>
      <c r="E19" s="411"/>
      <c r="F19" s="411"/>
      <c r="G19" s="411"/>
      <c r="H19" s="448"/>
      <c r="I19" s="448"/>
      <c r="J19" s="413"/>
      <c r="K19" s="413"/>
      <c r="L19" s="413"/>
      <c r="M19" s="413"/>
      <c r="N19" s="414"/>
      <c r="O19" s="414"/>
      <c r="P19" s="414"/>
      <c r="Q19" s="414"/>
      <c r="R19" s="414"/>
      <c r="S19" s="414"/>
      <c r="T19" s="433"/>
      <c r="U19" s="433"/>
      <c r="V19" s="433"/>
      <c r="W19" s="433"/>
      <c r="X19" s="22" t="str">
        <f t="shared" si="1"/>
        <v/>
      </c>
      <c r="Y19" s="411"/>
      <c r="Z19" s="454" t="s">
        <v>1447</v>
      </c>
    </row>
    <row r="20" s="442" customFormat="1" ht="15.75" customHeight="1" spans="1:26">
      <c r="A20" s="19" t="str">
        <f t="shared" si="0"/>
        <v/>
      </c>
      <c r="B20" s="409"/>
      <c r="C20" s="410"/>
      <c r="D20" s="409"/>
      <c r="E20" s="411"/>
      <c r="F20" s="411"/>
      <c r="G20" s="411"/>
      <c r="H20" s="448"/>
      <c r="I20" s="448"/>
      <c r="J20" s="413"/>
      <c r="K20" s="413"/>
      <c r="L20" s="413"/>
      <c r="M20" s="413"/>
      <c r="N20" s="414"/>
      <c r="O20" s="414"/>
      <c r="P20" s="414"/>
      <c r="Q20" s="414"/>
      <c r="R20" s="414"/>
      <c r="S20" s="414"/>
      <c r="T20" s="433"/>
      <c r="U20" s="433"/>
      <c r="V20" s="433"/>
      <c r="W20" s="433"/>
      <c r="X20" s="22" t="str">
        <f t="shared" si="1"/>
        <v/>
      </c>
      <c r="Y20" s="411"/>
      <c r="Z20" s="454" t="s">
        <v>1448</v>
      </c>
    </row>
    <row r="21" s="442" customFormat="1" ht="15.75" customHeight="1" spans="1:26">
      <c r="A21" s="19" t="str">
        <f t="shared" si="0"/>
        <v/>
      </c>
      <c r="B21" s="409"/>
      <c r="C21" s="410"/>
      <c r="D21" s="409"/>
      <c r="E21" s="411"/>
      <c r="F21" s="411"/>
      <c r="G21" s="411"/>
      <c r="H21" s="448"/>
      <c r="I21" s="448"/>
      <c r="J21" s="413"/>
      <c r="K21" s="413"/>
      <c r="L21" s="413"/>
      <c r="M21" s="413"/>
      <c r="N21" s="414"/>
      <c r="O21" s="414"/>
      <c r="P21" s="414"/>
      <c r="Q21" s="414"/>
      <c r="R21" s="414"/>
      <c r="S21" s="414"/>
      <c r="T21" s="433"/>
      <c r="U21" s="433"/>
      <c r="V21" s="433"/>
      <c r="W21" s="433"/>
      <c r="X21" s="22" t="str">
        <f t="shared" si="1"/>
        <v/>
      </c>
      <c r="Y21" s="411"/>
      <c r="Z21" s="454" t="s">
        <v>1449</v>
      </c>
    </row>
    <row r="22" s="442" customFormat="1" ht="15.75" customHeight="1" spans="1:26">
      <c r="A22" s="19" t="str">
        <f t="shared" si="0"/>
        <v/>
      </c>
      <c r="B22" s="409"/>
      <c r="C22" s="410"/>
      <c r="D22" s="409"/>
      <c r="E22" s="411"/>
      <c r="F22" s="411"/>
      <c r="G22" s="411"/>
      <c r="H22" s="448"/>
      <c r="I22" s="448"/>
      <c r="J22" s="413"/>
      <c r="K22" s="413"/>
      <c r="L22" s="413"/>
      <c r="M22" s="413"/>
      <c r="N22" s="414"/>
      <c r="O22" s="414"/>
      <c r="P22" s="414"/>
      <c r="Q22" s="414"/>
      <c r="R22" s="414"/>
      <c r="S22" s="414"/>
      <c r="T22" s="433"/>
      <c r="U22" s="433"/>
      <c r="V22" s="433"/>
      <c r="W22" s="433"/>
      <c r="X22" s="22" t="str">
        <f t="shared" si="1"/>
        <v/>
      </c>
      <c r="Y22" s="411"/>
      <c r="Z22" s="454" t="s">
        <v>1450</v>
      </c>
    </row>
    <row r="23" s="442" customFormat="1" ht="15.75" customHeight="1" spans="1:26">
      <c r="A23" s="19" t="str">
        <f t="shared" si="0"/>
        <v/>
      </c>
      <c r="B23" s="409"/>
      <c r="C23" s="410"/>
      <c r="D23" s="409"/>
      <c r="E23" s="411"/>
      <c r="F23" s="411"/>
      <c r="G23" s="411"/>
      <c r="H23" s="448"/>
      <c r="I23" s="448"/>
      <c r="J23" s="413"/>
      <c r="K23" s="413"/>
      <c r="L23" s="413"/>
      <c r="M23" s="413"/>
      <c r="N23" s="414"/>
      <c r="O23" s="414"/>
      <c r="P23" s="414"/>
      <c r="Q23" s="414"/>
      <c r="R23" s="414"/>
      <c r="S23" s="414"/>
      <c r="T23" s="433"/>
      <c r="U23" s="433"/>
      <c r="V23" s="433"/>
      <c r="W23" s="433"/>
      <c r="X23" s="22" t="str">
        <f t="shared" si="1"/>
        <v/>
      </c>
      <c r="Y23" s="411"/>
      <c r="Z23" s="454" t="s">
        <v>1451</v>
      </c>
    </row>
    <row r="24" s="442" customFormat="1" ht="15.75" customHeight="1" spans="1:26">
      <c r="A24" s="19" t="str">
        <f t="shared" si="0"/>
        <v/>
      </c>
      <c r="B24" s="409"/>
      <c r="C24" s="410"/>
      <c r="D24" s="409"/>
      <c r="E24" s="411"/>
      <c r="F24" s="411"/>
      <c r="G24" s="411"/>
      <c r="H24" s="448"/>
      <c r="I24" s="448"/>
      <c r="J24" s="413"/>
      <c r="K24" s="413"/>
      <c r="L24" s="413"/>
      <c r="M24" s="413"/>
      <c r="N24" s="414"/>
      <c r="O24" s="414"/>
      <c r="P24" s="414"/>
      <c r="Q24" s="414"/>
      <c r="R24" s="414"/>
      <c r="S24" s="414"/>
      <c r="T24" s="433"/>
      <c r="U24" s="433"/>
      <c r="V24" s="433"/>
      <c r="W24" s="433"/>
      <c r="X24" s="22" t="str">
        <f t="shared" si="1"/>
        <v/>
      </c>
      <c r="Y24" s="411"/>
      <c r="Z24" s="454" t="s">
        <v>1452</v>
      </c>
    </row>
    <row r="25" s="395" customFormat="1" spans="1:33">
      <c r="A25" s="19" t="str">
        <f t="shared" si="0"/>
        <v/>
      </c>
      <c r="B25" s="409"/>
      <c r="C25" s="410"/>
      <c r="D25" s="409"/>
      <c r="E25" s="411"/>
      <c r="F25" s="411"/>
      <c r="G25" s="411"/>
      <c r="H25" s="448"/>
      <c r="I25" s="448"/>
      <c r="J25" s="413"/>
      <c r="K25" s="413"/>
      <c r="L25" s="413"/>
      <c r="M25" s="413"/>
      <c r="N25" s="414"/>
      <c r="O25" s="414"/>
      <c r="P25" s="414"/>
      <c r="Q25" s="414"/>
      <c r="R25" s="414"/>
      <c r="S25" s="414"/>
      <c r="T25" s="433"/>
      <c r="U25" s="433"/>
      <c r="V25" s="433"/>
      <c r="W25" s="433"/>
      <c r="X25" s="22" t="str">
        <f t="shared" si="1"/>
        <v/>
      </c>
      <c r="Y25" s="411"/>
      <c r="Z25" s="454" t="s">
        <v>1453</v>
      </c>
      <c r="AA25" s="394"/>
      <c r="AB25" s="394"/>
      <c r="AC25" s="394"/>
      <c r="AD25" s="394"/>
      <c r="AE25" s="394"/>
      <c r="AF25" s="394"/>
      <c r="AG25" s="394"/>
    </row>
    <row r="26" s="395" customFormat="1" ht="15.75" customHeight="1" spans="1:33">
      <c r="A26" s="19" t="s">
        <v>1454</v>
      </c>
      <c r="B26" s="175"/>
      <c r="C26" s="413"/>
      <c r="D26" s="411"/>
      <c r="E26" s="411"/>
      <c r="F26" s="411"/>
      <c r="G26" s="411"/>
      <c r="H26" s="427"/>
      <c r="I26" s="427"/>
      <c r="J26" s="413"/>
      <c r="K26" s="413"/>
      <c r="L26" s="413"/>
      <c r="M26" s="413"/>
      <c r="N26" s="414"/>
      <c r="O26" s="414"/>
      <c r="P26" s="414"/>
      <c r="Q26" s="414"/>
      <c r="R26" s="414"/>
      <c r="S26" s="414"/>
      <c r="T26" s="434">
        <f>SUM(T8:T25)</f>
        <v>0</v>
      </c>
      <c r="U26" s="434">
        <f>SUM(U8:U25)</f>
        <v>0</v>
      </c>
      <c r="V26" s="434">
        <f>SUM(V8:V25)</f>
        <v>0</v>
      </c>
      <c r="W26" s="434">
        <f>SUM(W8:W25)</f>
        <v>0</v>
      </c>
      <c r="X26" s="22" t="str">
        <f t="shared" si="1"/>
        <v/>
      </c>
      <c r="Y26" s="411"/>
      <c r="Z26" s="454"/>
      <c r="AA26" s="394"/>
      <c r="AB26" s="394"/>
      <c r="AC26" s="394"/>
      <c r="AD26" s="394"/>
      <c r="AE26" s="394"/>
      <c r="AF26" s="394"/>
      <c r="AG26" s="394"/>
    </row>
    <row r="27" s="395" customFormat="1" ht="15.75" customHeight="1" spans="1:33">
      <c r="A27" s="19" t="s">
        <v>1455</v>
      </c>
      <c r="B27" s="175"/>
      <c r="C27" s="413"/>
      <c r="D27" s="411"/>
      <c r="E27" s="411"/>
      <c r="F27" s="411"/>
      <c r="G27" s="411"/>
      <c r="H27" s="427"/>
      <c r="I27" s="427"/>
      <c r="J27" s="413"/>
      <c r="K27" s="413"/>
      <c r="L27" s="413"/>
      <c r="M27" s="413"/>
      <c r="N27" s="414"/>
      <c r="O27" s="414"/>
      <c r="P27" s="414"/>
      <c r="Q27" s="414"/>
      <c r="R27" s="414"/>
      <c r="S27" s="414"/>
      <c r="T27" s="434">
        <f>U26</f>
        <v>0</v>
      </c>
      <c r="U27" s="434"/>
      <c r="V27" s="434"/>
      <c r="W27" s="434"/>
      <c r="X27" s="22"/>
      <c r="Y27" s="411"/>
      <c r="Z27" s="454"/>
      <c r="AA27" s="394"/>
      <c r="AB27" s="394"/>
      <c r="AC27" s="394"/>
      <c r="AD27" s="394"/>
      <c r="AE27" s="394"/>
      <c r="AF27" s="394"/>
      <c r="AG27" s="394"/>
    </row>
    <row r="28" s="395" customFormat="1" ht="15" customHeight="1" spans="1:33">
      <c r="A28" s="23" t="s">
        <v>1456</v>
      </c>
      <c r="B28" s="179"/>
      <c r="C28" s="449"/>
      <c r="D28" s="418"/>
      <c r="E28" s="418"/>
      <c r="F28" s="418"/>
      <c r="G28" s="418"/>
      <c r="H28" s="450"/>
      <c r="I28" s="450"/>
      <c r="J28" s="418"/>
      <c r="K28" s="418"/>
      <c r="L28" s="418"/>
      <c r="M28" s="418"/>
      <c r="N28" s="419"/>
      <c r="O28" s="419"/>
      <c r="P28" s="419"/>
      <c r="Q28" s="419"/>
      <c r="R28" s="419"/>
      <c r="S28" s="419"/>
      <c r="T28" s="451">
        <f>T26-T27</f>
        <v>0</v>
      </c>
      <c r="U28" s="451"/>
      <c r="V28" s="451">
        <f>V26</f>
        <v>0</v>
      </c>
      <c r="W28" s="451">
        <f>W26</f>
        <v>0</v>
      </c>
      <c r="X28" s="22" t="str">
        <f t="shared" si="1"/>
        <v/>
      </c>
      <c r="Y28" s="418"/>
      <c r="Z28" s="454"/>
      <c r="AA28" s="394"/>
      <c r="AB28" s="394"/>
      <c r="AC28" s="394"/>
      <c r="AD28" s="394"/>
      <c r="AE28" s="394"/>
      <c r="AF28" s="394"/>
      <c r="AG28" s="394"/>
    </row>
    <row r="29" spans="1:26">
      <c r="A29" s="9" t="str">
        <f>基本信息输入表!$K$6&amp;"填表人："&amp;基本信息输入表!$M$37</f>
        <v>产权持有单位填表人：包娴</v>
      </c>
      <c r="W29" s="9" t="str">
        <f>"评估人员："&amp;基本信息输入表!$Q$37</f>
        <v>评估人员：资谷才、王晓</v>
      </c>
      <c r="Z29" s="209" t="s">
        <v>837</v>
      </c>
    </row>
    <row r="30" spans="1:1">
      <c r="A30" s="9" t="str">
        <f>"填表日期："&amp;YEAR(基本信息输入表!$O$37)&amp;"年"&amp;MONTH(基本信息输入表!$O$37)&amp;"月"&amp;DAY(基本信息输入表!$O$37)&amp;"日"</f>
        <v>填表日期：2024年5月8日</v>
      </c>
    </row>
    <row r="31" spans="20:22">
      <c r="T31" s="452"/>
      <c r="U31" s="452"/>
      <c r="V31" s="452"/>
    </row>
    <row r="32" spans="20:22">
      <c r="T32" s="453"/>
      <c r="U32" s="453"/>
      <c r="V32" s="453"/>
    </row>
    <row r="33" spans="20:22">
      <c r="T33" s="452"/>
      <c r="U33" s="452"/>
      <c r="V33" s="452"/>
    </row>
    <row r="39" spans="26:26">
      <c r="Z39" s="455"/>
    </row>
    <row r="40" spans="26:26">
      <c r="Z40" s="455"/>
    </row>
    <row r="41" spans="26:26">
      <c r="Z41" s="455"/>
    </row>
  </sheetData>
  <mergeCells count="23">
    <mergeCell ref="A2:Y2"/>
    <mergeCell ref="A3:Y3"/>
    <mergeCell ref="L4:M4"/>
    <mergeCell ref="X4:Y4"/>
    <mergeCell ref="N6:S6"/>
    <mergeCell ref="A26:B26"/>
    <mergeCell ref="A27:B27"/>
    <mergeCell ref="A28:B28"/>
    <mergeCell ref="A6:A7"/>
    <mergeCell ref="B6:B7"/>
    <mergeCell ref="C6:C7"/>
    <mergeCell ref="D6:D7"/>
    <mergeCell ref="E6:E7"/>
    <mergeCell ref="F6:F7"/>
    <mergeCell ref="G6:G7"/>
    <mergeCell ref="H6:H7"/>
    <mergeCell ref="I6:I7"/>
    <mergeCell ref="T6:T7"/>
    <mergeCell ref="U6:U7"/>
    <mergeCell ref="V6:V7"/>
    <mergeCell ref="W6:W7"/>
    <mergeCell ref="X6:X7"/>
    <mergeCell ref="Y6:Y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7" max="28" man="1"/>
    <brk id="19"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AH47"/>
  <sheetViews>
    <sheetView showGridLines="0" zoomScale="73" zoomScaleNormal="73" topLeftCell="M1" workbookViewId="0">
      <selection activeCell="AC19" sqref="AC19"/>
    </sheetView>
  </sheetViews>
  <sheetFormatPr defaultColWidth="8.66666666666667" defaultRowHeight="12.75"/>
  <cols>
    <col min="1" max="1" width="5.5" style="396" customWidth="1"/>
    <col min="2" max="2" width="16.6666666666667" style="397" customWidth="1"/>
    <col min="3" max="3" width="22.1666666666667" style="397" customWidth="1"/>
    <col min="4" max="4" width="11.1666666666667" style="397" customWidth="1"/>
    <col min="5" max="5" width="8" style="397" customWidth="1"/>
    <col min="6" max="6" width="8" style="396" customWidth="1"/>
    <col min="7" max="7" width="19" style="396" customWidth="1"/>
    <col min="8" max="8" width="4.66666666666667" style="396" customWidth="1"/>
    <col min="9" max="9" width="8" style="396" customWidth="1"/>
    <col min="10" max="13" width="11.1666666666667" style="396" customWidth="1"/>
    <col min="14" max="14" width="8" style="396" customWidth="1"/>
    <col min="15" max="16" width="4.66666666666667" style="396" customWidth="1"/>
    <col min="17" max="17" width="8" style="396" customWidth="1"/>
    <col min="18" max="18" width="6.16666666666667" style="396" customWidth="1"/>
    <col min="19" max="19" width="8.66666666666667" style="396" customWidth="1"/>
    <col min="20" max="20" width="4.66666666666667" style="396" customWidth="1"/>
    <col min="21" max="21" width="9.66666666666667" style="396" customWidth="1"/>
    <col min="22" max="23" width="7.66666666666667" style="396" customWidth="1"/>
    <col min="24" max="24" width="9.5" style="396" customWidth="1"/>
    <col min="25" max="25" width="7.66666666666667" style="396" customWidth="1"/>
    <col min="26" max="26" width="16.6666666666667" style="396" customWidth="1"/>
    <col min="27" max="27" width="10.6666666666667" style="396" customWidth="1"/>
    <col min="28" max="28" width="15.1666666666667" style="396" customWidth="1"/>
    <col min="29" max="254" width="9" style="396" customWidth="1"/>
    <col min="255" max="255" width="4.66666666666667" style="396" customWidth="1"/>
    <col min="256" max="256" width="13.5" style="396" customWidth="1"/>
    <col min="257" max="257" width="11" style="396" customWidth="1"/>
    <col min="258" max="258" width="8.66666666666667" style="396" customWidth="1"/>
    <col min="259" max="259" width="8.16666666666667" style="396" customWidth="1"/>
    <col min="260" max="260" width="7.16666666666667" style="396" customWidth="1"/>
    <col min="261" max="261" width="10" style="396" customWidth="1"/>
    <col min="262" max="262" width="5" style="396" customWidth="1"/>
    <col min="263" max="264" width="13.5" style="396" customWidth="1"/>
    <col min="265" max="265" width="13.1666666666667" style="396" customWidth="1"/>
    <col min="266" max="266" width="11.1666666666667" style="396" customWidth="1"/>
    <col min="267" max="267" width="11.6666666666667" style="396" customWidth="1"/>
    <col min="268" max="268" width="23.6666666666667" style="396" customWidth="1"/>
    <col min="269" max="269" width="10.6666666666667" style="396" customWidth="1"/>
    <col min="270" max="272" width="9.16666666666667" style="396" customWidth="1"/>
    <col min="273" max="274" width="9" style="396" customWidth="1"/>
    <col min="275" max="275" width="20.6666666666667" style="396" customWidth="1"/>
    <col min="276" max="276" width="15.1666666666667" style="396" customWidth="1"/>
    <col min="277" max="279" width="16.1666666666667" style="396" customWidth="1"/>
    <col min="280" max="280" width="20.1666666666667" style="396" customWidth="1"/>
    <col min="281" max="281" width="11" style="396" customWidth="1"/>
    <col min="282" max="282" width="31.1666666666667" style="396" customWidth="1"/>
    <col min="283" max="283" width="17.1666666666667" style="396" customWidth="1"/>
    <col min="284" max="510" width="9" style="396" customWidth="1"/>
    <col min="511" max="511" width="4.66666666666667" style="396" customWidth="1"/>
    <col min="512" max="512" width="13.5" style="396" customWidth="1"/>
    <col min="513" max="513" width="11" style="396" customWidth="1"/>
    <col min="514" max="514" width="8.66666666666667" style="396" customWidth="1"/>
    <col min="515" max="515" width="8.16666666666667" style="396" customWidth="1"/>
    <col min="516" max="516" width="7.16666666666667" style="396" customWidth="1"/>
    <col min="517" max="517" width="10" style="396" customWidth="1"/>
    <col min="518" max="518" width="5" style="396" customWidth="1"/>
    <col min="519" max="520" width="13.5" style="396" customWidth="1"/>
    <col min="521" max="521" width="13.1666666666667" style="396" customWidth="1"/>
    <col min="522" max="522" width="11.1666666666667" style="396" customWidth="1"/>
    <col min="523" max="523" width="11.6666666666667" style="396" customWidth="1"/>
    <col min="524" max="524" width="23.6666666666667" style="396" customWidth="1"/>
    <col min="525" max="525" width="10.6666666666667" style="396" customWidth="1"/>
    <col min="526" max="528" width="9.16666666666667" style="396" customWidth="1"/>
    <col min="529" max="530" width="9" style="396" customWidth="1"/>
    <col min="531" max="531" width="20.6666666666667" style="396" customWidth="1"/>
    <col min="532" max="532" width="15.1666666666667" style="396" customWidth="1"/>
    <col min="533" max="535" width="16.1666666666667" style="396" customWidth="1"/>
    <col min="536" max="536" width="20.1666666666667" style="396" customWidth="1"/>
    <col min="537" max="537" width="11" style="396" customWidth="1"/>
    <col min="538" max="538" width="31.1666666666667" style="396" customWidth="1"/>
    <col min="539" max="539" width="17.1666666666667" style="396" customWidth="1"/>
    <col min="540" max="766" width="9" style="396" customWidth="1"/>
    <col min="767" max="767" width="4.66666666666667" style="396" customWidth="1"/>
    <col min="768" max="768" width="13.5" style="396" customWidth="1"/>
    <col min="769" max="769" width="11" style="396" customWidth="1"/>
    <col min="770" max="770" width="8.66666666666667" style="396" customWidth="1"/>
    <col min="771" max="771" width="8.16666666666667" style="396" customWidth="1"/>
    <col min="772" max="772" width="7.16666666666667" style="396" customWidth="1"/>
    <col min="773" max="773" width="10" style="396" customWidth="1"/>
    <col min="774" max="774" width="5" style="396" customWidth="1"/>
    <col min="775" max="776" width="13.5" style="396" customWidth="1"/>
    <col min="777" max="777" width="13.1666666666667" style="396" customWidth="1"/>
    <col min="778" max="778" width="11.1666666666667" style="396" customWidth="1"/>
    <col min="779" max="779" width="11.6666666666667" style="396" customWidth="1"/>
    <col min="780" max="780" width="23.6666666666667" style="396" customWidth="1"/>
    <col min="781" max="781" width="10.6666666666667" style="396" customWidth="1"/>
    <col min="782" max="784" width="9.16666666666667" style="396" customWidth="1"/>
    <col min="785" max="786" width="9" style="396" customWidth="1"/>
    <col min="787" max="787" width="20.6666666666667" style="396" customWidth="1"/>
    <col min="788" max="788" width="15.1666666666667" style="396" customWidth="1"/>
    <col min="789" max="791" width="16.1666666666667" style="396" customWidth="1"/>
    <col min="792" max="792" width="20.1666666666667" style="396" customWidth="1"/>
    <col min="793" max="793" width="11" style="396" customWidth="1"/>
    <col min="794" max="794" width="31.1666666666667" style="396" customWidth="1"/>
    <col min="795" max="795" width="17.1666666666667" style="396" customWidth="1"/>
    <col min="796" max="1022" width="9" style="396" customWidth="1"/>
    <col min="1023" max="1023" width="4.66666666666667" style="396" customWidth="1"/>
    <col min="1024" max="1024" width="13.5" style="396" customWidth="1"/>
    <col min="1025" max="1025" width="11" style="396" customWidth="1"/>
    <col min="1026" max="1026" width="8.66666666666667" style="396" customWidth="1"/>
    <col min="1027" max="1027" width="8.16666666666667" style="396" customWidth="1"/>
    <col min="1028" max="1028" width="7.16666666666667" style="396" customWidth="1"/>
    <col min="1029" max="1029" width="10" style="396" customWidth="1"/>
    <col min="1030" max="1030" width="5" style="396" customWidth="1"/>
    <col min="1031" max="1032" width="13.5" style="396" customWidth="1"/>
    <col min="1033" max="1033" width="13.1666666666667" style="396" customWidth="1"/>
    <col min="1034" max="1034" width="11.1666666666667" style="396" customWidth="1"/>
    <col min="1035" max="1035" width="11.6666666666667" style="396" customWidth="1"/>
    <col min="1036" max="1036" width="23.6666666666667" style="396" customWidth="1"/>
    <col min="1037" max="1037" width="10.6666666666667" style="396" customWidth="1"/>
    <col min="1038" max="1040" width="9.16666666666667" style="396" customWidth="1"/>
    <col min="1041" max="1042" width="9" style="396" customWidth="1"/>
    <col min="1043" max="1043" width="20.6666666666667" style="396" customWidth="1"/>
    <col min="1044" max="1044" width="15.1666666666667" style="396" customWidth="1"/>
    <col min="1045" max="1047" width="16.1666666666667" style="396" customWidth="1"/>
    <col min="1048" max="1048" width="20.1666666666667" style="396" customWidth="1"/>
    <col min="1049" max="1049" width="11" style="396" customWidth="1"/>
    <col min="1050" max="1050" width="31.1666666666667" style="396" customWidth="1"/>
    <col min="1051" max="1051" width="17.1666666666667" style="396" customWidth="1"/>
    <col min="1052" max="1278" width="9" style="396" customWidth="1"/>
    <col min="1279" max="1279" width="4.66666666666667" style="396" customWidth="1"/>
    <col min="1280" max="1280" width="13.5" style="396" customWidth="1"/>
    <col min="1281" max="1281" width="11" style="396" customWidth="1"/>
    <col min="1282" max="1282" width="8.66666666666667" style="396" customWidth="1"/>
    <col min="1283" max="1283" width="8.16666666666667" style="396" customWidth="1"/>
    <col min="1284" max="1284" width="7.16666666666667" style="396" customWidth="1"/>
    <col min="1285" max="1285" width="10" style="396" customWidth="1"/>
    <col min="1286" max="1286" width="5" style="396" customWidth="1"/>
    <col min="1287" max="1288" width="13.5" style="396" customWidth="1"/>
    <col min="1289" max="1289" width="13.1666666666667" style="396" customWidth="1"/>
    <col min="1290" max="1290" width="11.1666666666667" style="396" customWidth="1"/>
    <col min="1291" max="1291" width="11.6666666666667" style="396" customWidth="1"/>
    <col min="1292" max="1292" width="23.6666666666667" style="396" customWidth="1"/>
    <col min="1293" max="1293" width="10.6666666666667" style="396" customWidth="1"/>
    <col min="1294" max="1296" width="9.16666666666667" style="396" customWidth="1"/>
    <col min="1297" max="1298" width="9" style="396" customWidth="1"/>
    <col min="1299" max="1299" width="20.6666666666667" style="396" customWidth="1"/>
    <col min="1300" max="1300" width="15.1666666666667" style="396" customWidth="1"/>
    <col min="1301" max="1303" width="16.1666666666667" style="396" customWidth="1"/>
    <col min="1304" max="1304" width="20.1666666666667" style="396" customWidth="1"/>
    <col min="1305" max="1305" width="11" style="396" customWidth="1"/>
    <col min="1306" max="1306" width="31.1666666666667" style="396" customWidth="1"/>
    <col min="1307" max="1307" width="17.1666666666667" style="396" customWidth="1"/>
    <col min="1308" max="1534" width="9" style="396" customWidth="1"/>
    <col min="1535" max="1535" width="4.66666666666667" style="396" customWidth="1"/>
    <col min="1536" max="1536" width="13.5" style="396" customWidth="1"/>
    <col min="1537" max="1537" width="11" style="396" customWidth="1"/>
    <col min="1538" max="1538" width="8.66666666666667" style="396" customWidth="1"/>
    <col min="1539" max="1539" width="8.16666666666667" style="396" customWidth="1"/>
    <col min="1540" max="1540" width="7.16666666666667" style="396" customWidth="1"/>
    <col min="1541" max="1541" width="10" style="396" customWidth="1"/>
    <col min="1542" max="1542" width="5" style="396" customWidth="1"/>
    <col min="1543" max="1544" width="13.5" style="396" customWidth="1"/>
    <col min="1545" max="1545" width="13.1666666666667" style="396" customWidth="1"/>
    <col min="1546" max="1546" width="11.1666666666667" style="396" customWidth="1"/>
    <col min="1547" max="1547" width="11.6666666666667" style="396" customWidth="1"/>
    <col min="1548" max="1548" width="23.6666666666667" style="396" customWidth="1"/>
    <col min="1549" max="1549" width="10.6666666666667" style="396" customWidth="1"/>
    <col min="1550" max="1552" width="9.16666666666667" style="396" customWidth="1"/>
    <col min="1553" max="1554" width="9" style="396" customWidth="1"/>
    <col min="1555" max="1555" width="20.6666666666667" style="396" customWidth="1"/>
    <col min="1556" max="1556" width="15.1666666666667" style="396" customWidth="1"/>
    <col min="1557" max="1559" width="16.1666666666667" style="396" customWidth="1"/>
    <col min="1560" max="1560" width="20.1666666666667" style="396" customWidth="1"/>
    <col min="1561" max="1561" width="11" style="396" customWidth="1"/>
    <col min="1562" max="1562" width="31.1666666666667" style="396" customWidth="1"/>
    <col min="1563" max="1563" width="17.1666666666667" style="396" customWidth="1"/>
    <col min="1564" max="1790" width="9" style="396" customWidth="1"/>
    <col min="1791" max="1791" width="4.66666666666667" style="396" customWidth="1"/>
    <col min="1792" max="1792" width="13.5" style="396" customWidth="1"/>
    <col min="1793" max="1793" width="11" style="396" customWidth="1"/>
    <col min="1794" max="1794" width="8.66666666666667" style="396" customWidth="1"/>
    <col min="1795" max="1795" width="8.16666666666667" style="396" customWidth="1"/>
    <col min="1796" max="1796" width="7.16666666666667" style="396" customWidth="1"/>
    <col min="1797" max="1797" width="10" style="396" customWidth="1"/>
    <col min="1798" max="1798" width="5" style="396" customWidth="1"/>
    <col min="1799" max="1800" width="13.5" style="396" customWidth="1"/>
    <col min="1801" max="1801" width="13.1666666666667" style="396" customWidth="1"/>
    <col min="1802" max="1802" width="11.1666666666667" style="396" customWidth="1"/>
    <col min="1803" max="1803" width="11.6666666666667" style="396" customWidth="1"/>
    <col min="1804" max="1804" width="23.6666666666667" style="396" customWidth="1"/>
    <col min="1805" max="1805" width="10.6666666666667" style="396" customWidth="1"/>
    <col min="1806" max="1808" width="9.16666666666667" style="396" customWidth="1"/>
    <col min="1809" max="1810" width="9" style="396" customWidth="1"/>
    <col min="1811" max="1811" width="20.6666666666667" style="396" customWidth="1"/>
    <col min="1812" max="1812" width="15.1666666666667" style="396" customWidth="1"/>
    <col min="1813" max="1815" width="16.1666666666667" style="396" customWidth="1"/>
    <col min="1816" max="1816" width="20.1666666666667" style="396" customWidth="1"/>
    <col min="1817" max="1817" width="11" style="396" customWidth="1"/>
    <col min="1818" max="1818" width="31.1666666666667" style="396" customWidth="1"/>
    <col min="1819" max="1819" width="17.1666666666667" style="396" customWidth="1"/>
    <col min="1820" max="2046" width="9" style="396" customWidth="1"/>
    <col min="2047" max="2047" width="4.66666666666667" style="396" customWidth="1"/>
    <col min="2048" max="2048" width="13.5" style="396" customWidth="1"/>
    <col min="2049" max="2049" width="11" style="396" customWidth="1"/>
    <col min="2050" max="2050" width="8.66666666666667" style="396" customWidth="1"/>
    <col min="2051" max="2051" width="8.16666666666667" style="396" customWidth="1"/>
    <col min="2052" max="2052" width="7.16666666666667" style="396" customWidth="1"/>
    <col min="2053" max="2053" width="10" style="396" customWidth="1"/>
    <col min="2054" max="2054" width="5" style="396" customWidth="1"/>
    <col min="2055" max="2056" width="13.5" style="396" customWidth="1"/>
    <col min="2057" max="2057" width="13.1666666666667" style="396" customWidth="1"/>
    <col min="2058" max="2058" width="11.1666666666667" style="396" customWidth="1"/>
    <col min="2059" max="2059" width="11.6666666666667" style="396" customWidth="1"/>
    <col min="2060" max="2060" width="23.6666666666667" style="396" customWidth="1"/>
    <col min="2061" max="2061" width="10.6666666666667" style="396" customWidth="1"/>
    <col min="2062" max="2064" width="9.16666666666667" style="396" customWidth="1"/>
    <col min="2065" max="2066" width="9" style="396" customWidth="1"/>
    <col min="2067" max="2067" width="20.6666666666667" style="396" customWidth="1"/>
    <col min="2068" max="2068" width="15.1666666666667" style="396" customWidth="1"/>
    <col min="2069" max="2071" width="16.1666666666667" style="396" customWidth="1"/>
    <col min="2072" max="2072" width="20.1666666666667" style="396" customWidth="1"/>
    <col min="2073" max="2073" width="11" style="396" customWidth="1"/>
    <col min="2074" max="2074" width="31.1666666666667" style="396" customWidth="1"/>
    <col min="2075" max="2075" width="17.1666666666667" style="396" customWidth="1"/>
    <col min="2076" max="2302" width="9" style="396" customWidth="1"/>
    <col min="2303" max="2303" width="4.66666666666667" style="396" customWidth="1"/>
    <col min="2304" max="2304" width="13.5" style="396" customWidth="1"/>
    <col min="2305" max="2305" width="11" style="396" customWidth="1"/>
    <col min="2306" max="2306" width="8.66666666666667" style="396" customWidth="1"/>
    <col min="2307" max="2307" width="8.16666666666667" style="396" customWidth="1"/>
    <col min="2308" max="2308" width="7.16666666666667" style="396" customWidth="1"/>
    <col min="2309" max="2309" width="10" style="396" customWidth="1"/>
    <col min="2310" max="2310" width="5" style="396" customWidth="1"/>
    <col min="2311" max="2312" width="13.5" style="396" customWidth="1"/>
    <col min="2313" max="2313" width="13.1666666666667" style="396" customWidth="1"/>
    <col min="2314" max="2314" width="11.1666666666667" style="396" customWidth="1"/>
    <col min="2315" max="2315" width="11.6666666666667" style="396" customWidth="1"/>
    <col min="2316" max="2316" width="23.6666666666667" style="396" customWidth="1"/>
    <col min="2317" max="2317" width="10.6666666666667" style="396" customWidth="1"/>
    <col min="2318" max="2320" width="9.16666666666667" style="396" customWidth="1"/>
    <col min="2321" max="2322" width="9" style="396" customWidth="1"/>
    <col min="2323" max="2323" width="20.6666666666667" style="396" customWidth="1"/>
    <col min="2324" max="2324" width="15.1666666666667" style="396" customWidth="1"/>
    <col min="2325" max="2327" width="16.1666666666667" style="396" customWidth="1"/>
    <col min="2328" max="2328" width="20.1666666666667" style="396" customWidth="1"/>
    <col min="2329" max="2329" width="11" style="396" customWidth="1"/>
    <col min="2330" max="2330" width="31.1666666666667" style="396" customWidth="1"/>
    <col min="2331" max="2331" width="17.1666666666667" style="396" customWidth="1"/>
    <col min="2332" max="2558" width="9" style="396" customWidth="1"/>
    <col min="2559" max="2559" width="4.66666666666667" style="396" customWidth="1"/>
    <col min="2560" max="2560" width="13.5" style="396" customWidth="1"/>
    <col min="2561" max="2561" width="11" style="396" customWidth="1"/>
    <col min="2562" max="2562" width="8.66666666666667" style="396" customWidth="1"/>
    <col min="2563" max="2563" width="8.16666666666667" style="396" customWidth="1"/>
    <col min="2564" max="2564" width="7.16666666666667" style="396" customWidth="1"/>
    <col min="2565" max="2565" width="10" style="396" customWidth="1"/>
    <col min="2566" max="2566" width="5" style="396" customWidth="1"/>
    <col min="2567" max="2568" width="13.5" style="396" customWidth="1"/>
    <col min="2569" max="2569" width="13.1666666666667" style="396" customWidth="1"/>
    <col min="2570" max="2570" width="11.1666666666667" style="396" customWidth="1"/>
    <col min="2571" max="2571" width="11.6666666666667" style="396" customWidth="1"/>
    <col min="2572" max="2572" width="23.6666666666667" style="396" customWidth="1"/>
    <col min="2573" max="2573" width="10.6666666666667" style="396" customWidth="1"/>
    <col min="2574" max="2576" width="9.16666666666667" style="396" customWidth="1"/>
    <col min="2577" max="2578" width="9" style="396" customWidth="1"/>
    <col min="2579" max="2579" width="20.6666666666667" style="396" customWidth="1"/>
    <col min="2580" max="2580" width="15.1666666666667" style="396" customWidth="1"/>
    <col min="2581" max="2583" width="16.1666666666667" style="396" customWidth="1"/>
    <col min="2584" max="2584" width="20.1666666666667" style="396" customWidth="1"/>
    <col min="2585" max="2585" width="11" style="396" customWidth="1"/>
    <col min="2586" max="2586" width="31.1666666666667" style="396" customWidth="1"/>
    <col min="2587" max="2587" width="17.1666666666667" style="396" customWidth="1"/>
    <col min="2588" max="2814" width="9" style="396" customWidth="1"/>
    <col min="2815" max="2815" width="4.66666666666667" style="396" customWidth="1"/>
    <col min="2816" max="2816" width="13.5" style="396" customWidth="1"/>
    <col min="2817" max="2817" width="11" style="396" customWidth="1"/>
    <col min="2818" max="2818" width="8.66666666666667" style="396" customWidth="1"/>
    <col min="2819" max="2819" width="8.16666666666667" style="396" customWidth="1"/>
    <col min="2820" max="2820" width="7.16666666666667" style="396" customWidth="1"/>
    <col min="2821" max="2821" width="10" style="396" customWidth="1"/>
    <col min="2822" max="2822" width="5" style="396" customWidth="1"/>
    <col min="2823" max="2824" width="13.5" style="396" customWidth="1"/>
    <col min="2825" max="2825" width="13.1666666666667" style="396" customWidth="1"/>
    <col min="2826" max="2826" width="11.1666666666667" style="396" customWidth="1"/>
    <col min="2827" max="2827" width="11.6666666666667" style="396" customWidth="1"/>
    <col min="2828" max="2828" width="23.6666666666667" style="396" customWidth="1"/>
    <col min="2829" max="2829" width="10.6666666666667" style="396" customWidth="1"/>
    <col min="2830" max="2832" width="9.16666666666667" style="396" customWidth="1"/>
    <col min="2833" max="2834" width="9" style="396" customWidth="1"/>
    <col min="2835" max="2835" width="20.6666666666667" style="396" customWidth="1"/>
    <col min="2836" max="2836" width="15.1666666666667" style="396" customWidth="1"/>
    <col min="2837" max="2839" width="16.1666666666667" style="396" customWidth="1"/>
    <col min="2840" max="2840" width="20.1666666666667" style="396" customWidth="1"/>
    <col min="2841" max="2841" width="11" style="396" customWidth="1"/>
    <col min="2842" max="2842" width="31.1666666666667" style="396" customWidth="1"/>
    <col min="2843" max="2843" width="17.1666666666667" style="396" customWidth="1"/>
    <col min="2844" max="3070" width="9" style="396" customWidth="1"/>
    <col min="3071" max="3071" width="4.66666666666667" style="396" customWidth="1"/>
    <col min="3072" max="3072" width="13.5" style="396" customWidth="1"/>
    <col min="3073" max="3073" width="11" style="396" customWidth="1"/>
    <col min="3074" max="3074" width="8.66666666666667" style="396" customWidth="1"/>
    <col min="3075" max="3075" width="8.16666666666667" style="396" customWidth="1"/>
    <col min="3076" max="3076" width="7.16666666666667" style="396" customWidth="1"/>
    <col min="3077" max="3077" width="10" style="396" customWidth="1"/>
    <col min="3078" max="3078" width="5" style="396" customWidth="1"/>
    <col min="3079" max="3080" width="13.5" style="396" customWidth="1"/>
    <col min="3081" max="3081" width="13.1666666666667" style="396" customWidth="1"/>
    <col min="3082" max="3082" width="11.1666666666667" style="396" customWidth="1"/>
    <col min="3083" max="3083" width="11.6666666666667" style="396" customWidth="1"/>
    <col min="3084" max="3084" width="23.6666666666667" style="396" customWidth="1"/>
    <col min="3085" max="3085" width="10.6666666666667" style="396" customWidth="1"/>
    <col min="3086" max="3088" width="9.16666666666667" style="396" customWidth="1"/>
    <col min="3089" max="3090" width="9" style="396" customWidth="1"/>
    <col min="3091" max="3091" width="20.6666666666667" style="396" customWidth="1"/>
    <col min="3092" max="3092" width="15.1666666666667" style="396" customWidth="1"/>
    <col min="3093" max="3095" width="16.1666666666667" style="396" customWidth="1"/>
    <col min="3096" max="3096" width="20.1666666666667" style="396" customWidth="1"/>
    <col min="3097" max="3097" width="11" style="396" customWidth="1"/>
    <col min="3098" max="3098" width="31.1666666666667" style="396" customWidth="1"/>
    <col min="3099" max="3099" width="17.1666666666667" style="396" customWidth="1"/>
    <col min="3100" max="3326" width="9" style="396" customWidth="1"/>
    <col min="3327" max="3327" width="4.66666666666667" style="396" customWidth="1"/>
    <col min="3328" max="3328" width="13.5" style="396" customWidth="1"/>
    <col min="3329" max="3329" width="11" style="396" customWidth="1"/>
    <col min="3330" max="3330" width="8.66666666666667" style="396" customWidth="1"/>
    <col min="3331" max="3331" width="8.16666666666667" style="396" customWidth="1"/>
    <col min="3332" max="3332" width="7.16666666666667" style="396" customWidth="1"/>
    <col min="3333" max="3333" width="10" style="396" customWidth="1"/>
    <col min="3334" max="3334" width="5" style="396" customWidth="1"/>
    <col min="3335" max="3336" width="13.5" style="396" customWidth="1"/>
    <col min="3337" max="3337" width="13.1666666666667" style="396" customWidth="1"/>
    <col min="3338" max="3338" width="11.1666666666667" style="396" customWidth="1"/>
    <col min="3339" max="3339" width="11.6666666666667" style="396" customWidth="1"/>
    <col min="3340" max="3340" width="23.6666666666667" style="396" customWidth="1"/>
    <col min="3341" max="3341" width="10.6666666666667" style="396" customWidth="1"/>
    <col min="3342" max="3344" width="9.16666666666667" style="396" customWidth="1"/>
    <col min="3345" max="3346" width="9" style="396" customWidth="1"/>
    <col min="3347" max="3347" width="20.6666666666667" style="396" customWidth="1"/>
    <col min="3348" max="3348" width="15.1666666666667" style="396" customWidth="1"/>
    <col min="3349" max="3351" width="16.1666666666667" style="396" customWidth="1"/>
    <col min="3352" max="3352" width="20.1666666666667" style="396" customWidth="1"/>
    <col min="3353" max="3353" width="11" style="396" customWidth="1"/>
    <col min="3354" max="3354" width="31.1666666666667" style="396" customWidth="1"/>
    <col min="3355" max="3355" width="17.1666666666667" style="396" customWidth="1"/>
    <col min="3356" max="3582" width="9" style="396" customWidth="1"/>
    <col min="3583" max="3583" width="4.66666666666667" style="396" customWidth="1"/>
    <col min="3584" max="3584" width="13.5" style="396" customWidth="1"/>
    <col min="3585" max="3585" width="11" style="396" customWidth="1"/>
    <col min="3586" max="3586" width="8.66666666666667" style="396" customWidth="1"/>
    <col min="3587" max="3587" width="8.16666666666667" style="396" customWidth="1"/>
    <col min="3588" max="3588" width="7.16666666666667" style="396" customWidth="1"/>
    <col min="3589" max="3589" width="10" style="396" customWidth="1"/>
    <col min="3590" max="3590" width="5" style="396" customWidth="1"/>
    <col min="3591" max="3592" width="13.5" style="396" customWidth="1"/>
    <col min="3593" max="3593" width="13.1666666666667" style="396" customWidth="1"/>
    <col min="3594" max="3594" width="11.1666666666667" style="396" customWidth="1"/>
    <col min="3595" max="3595" width="11.6666666666667" style="396" customWidth="1"/>
    <col min="3596" max="3596" width="23.6666666666667" style="396" customWidth="1"/>
    <col min="3597" max="3597" width="10.6666666666667" style="396" customWidth="1"/>
    <col min="3598" max="3600" width="9.16666666666667" style="396" customWidth="1"/>
    <col min="3601" max="3602" width="9" style="396" customWidth="1"/>
    <col min="3603" max="3603" width="20.6666666666667" style="396" customWidth="1"/>
    <col min="3604" max="3604" width="15.1666666666667" style="396" customWidth="1"/>
    <col min="3605" max="3607" width="16.1666666666667" style="396" customWidth="1"/>
    <col min="3608" max="3608" width="20.1666666666667" style="396" customWidth="1"/>
    <col min="3609" max="3609" width="11" style="396" customWidth="1"/>
    <col min="3610" max="3610" width="31.1666666666667" style="396" customWidth="1"/>
    <col min="3611" max="3611" width="17.1666666666667" style="396" customWidth="1"/>
    <col min="3612" max="3838" width="9" style="396" customWidth="1"/>
    <col min="3839" max="3839" width="4.66666666666667" style="396" customWidth="1"/>
    <col min="3840" max="3840" width="13.5" style="396" customWidth="1"/>
    <col min="3841" max="3841" width="11" style="396" customWidth="1"/>
    <col min="3842" max="3842" width="8.66666666666667" style="396" customWidth="1"/>
    <col min="3843" max="3843" width="8.16666666666667" style="396" customWidth="1"/>
    <col min="3844" max="3844" width="7.16666666666667" style="396" customWidth="1"/>
    <col min="3845" max="3845" width="10" style="396" customWidth="1"/>
    <col min="3846" max="3846" width="5" style="396" customWidth="1"/>
    <col min="3847" max="3848" width="13.5" style="396" customWidth="1"/>
    <col min="3849" max="3849" width="13.1666666666667" style="396" customWidth="1"/>
    <col min="3850" max="3850" width="11.1666666666667" style="396" customWidth="1"/>
    <col min="3851" max="3851" width="11.6666666666667" style="396" customWidth="1"/>
    <col min="3852" max="3852" width="23.6666666666667" style="396" customWidth="1"/>
    <col min="3853" max="3853" width="10.6666666666667" style="396" customWidth="1"/>
    <col min="3854" max="3856" width="9.16666666666667" style="396" customWidth="1"/>
    <col min="3857" max="3858" width="9" style="396" customWidth="1"/>
    <col min="3859" max="3859" width="20.6666666666667" style="396" customWidth="1"/>
    <col min="3860" max="3860" width="15.1666666666667" style="396" customWidth="1"/>
    <col min="3861" max="3863" width="16.1666666666667" style="396" customWidth="1"/>
    <col min="3864" max="3864" width="20.1666666666667" style="396" customWidth="1"/>
    <col min="3865" max="3865" width="11" style="396" customWidth="1"/>
    <col min="3866" max="3866" width="31.1666666666667" style="396" customWidth="1"/>
    <col min="3867" max="3867" width="17.1666666666667" style="396" customWidth="1"/>
    <col min="3868" max="4094" width="9" style="396" customWidth="1"/>
    <col min="4095" max="4095" width="4.66666666666667" style="396" customWidth="1"/>
    <col min="4096" max="4096" width="13.5" style="396" customWidth="1"/>
    <col min="4097" max="4097" width="11" style="396" customWidth="1"/>
    <col min="4098" max="4098" width="8.66666666666667" style="396" customWidth="1"/>
    <col min="4099" max="4099" width="8.16666666666667" style="396" customWidth="1"/>
    <col min="4100" max="4100" width="7.16666666666667" style="396" customWidth="1"/>
    <col min="4101" max="4101" width="10" style="396" customWidth="1"/>
    <col min="4102" max="4102" width="5" style="396" customWidth="1"/>
    <col min="4103" max="4104" width="13.5" style="396" customWidth="1"/>
    <col min="4105" max="4105" width="13.1666666666667" style="396" customWidth="1"/>
    <col min="4106" max="4106" width="11.1666666666667" style="396" customWidth="1"/>
    <col min="4107" max="4107" width="11.6666666666667" style="396" customWidth="1"/>
    <col min="4108" max="4108" width="23.6666666666667" style="396" customWidth="1"/>
    <col min="4109" max="4109" width="10.6666666666667" style="396" customWidth="1"/>
    <col min="4110" max="4112" width="9.16666666666667" style="396" customWidth="1"/>
    <col min="4113" max="4114" width="9" style="396" customWidth="1"/>
    <col min="4115" max="4115" width="20.6666666666667" style="396" customWidth="1"/>
    <col min="4116" max="4116" width="15.1666666666667" style="396" customWidth="1"/>
    <col min="4117" max="4119" width="16.1666666666667" style="396" customWidth="1"/>
    <col min="4120" max="4120" width="20.1666666666667" style="396" customWidth="1"/>
    <col min="4121" max="4121" width="11" style="396" customWidth="1"/>
    <col min="4122" max="4122" width="31.1666666666667" style="396" customWidth="1"/>
    <col min="4123" max="4123" width="17.1666666666667" style="396" customWidth="1"/>
    <col min="4124" max="4350" width="9" style="396" customWidth="1"/>
    <col min="4351" max="4351" width="4.66666666666667" style="396" customWidth="1"/>
    <col min="4352" max="4352" width="13.5" style="396" customWidth="1"/>
    <col min="4353" max="4353" width="11" style="396" customWidth="1"/>
    <col min="4354" max="4354" width="8.66666666666667" style="396" customWidth="1"/>
    <col min="4355" max="4355" width="8.16666666666667" style="396" customWidth="1"/>
    <col min="4356" max="4356" width="7.16666666666667" style="396" customWidth="1"/>
    <col min="4357" max="4357" width="10" style="396" customWidth="1"/>
    <col min="4358" max="4358" width="5" style="396" customWidth="1"/>
    <col min="4359" max="4360" width="13.5" style="396" customWidth="1"/>
    <col min="4361" max="4361" width="13.1666666666667" style="396" customWidth="1"/>
    <col min="4362" max="4362" width="11.1666666666667" style="396" customWidth="1"/>
    <col min="4363" max="4363" width="11.6666666666667" style="396" customWidth="1"/>
    <col min="4364" max="4364" width="23.6666666666667" style="396" customWidth="1"/>
    <col min="4365" max="4365" width="10.6666666666667" style="396" customWidth="1"/>
    <col min="4366" max="4368" width="9.16666666666667" style="396" customWidth="1"/>
    <col min="4369" max="4370" width="9" style="396" customWidth="1"/>
    <col min="4371" max="4371" width="20.6666666666667" style="396" customWidth="1"/>
    <col min="4372" max="4372" width="15.1666666666667" style="396" customWidth="1"/>
    <col min="4373" max="4375" width="16.1666666666667" style="396" customWidth="1"/>
    <col min="4376" max="4376" width="20.1666666666667" style="396" customWidth="1"/>
    <col min="4377" max="4377" width="11" style="396" customWidth="1"/>
    <col min="4378" max="4378" width="31.1666666666667" style="396" customWidth="1"/>
    <col min="4379" max="4379" width="17.1666666666667" style="396" customWidth="1"/>
    <col min="4380" max="4606" width="9" style="396" customWidth="1"/>
    <col min="4607" max="4607" width="4.66666666666667" style="396" customWidth="1"/>
    <col min="4608" max="4608" width="13.5" style="396" customWidth="1"/>
    <col min="4609" max="4609" width="11" style="396" customWidth="1"/>
    <col min="4610" max="4610" width="8.66666666666667" style="396" customWidth="1"/>
    <col min="4611" max="4611" width="8.16666666666667" style="396" customWidth="1"/>
    <col min="4612" max="4612" width="7.16666666666667" style="396" customWidth="1"/>
    <col min="4613" max="4613" width="10" style="396" customWidth="1"/>
    <col min="4614" max="4614" width="5" style="396" customWidth="1"/>
    <col min="4615" max="4616" width="13.5" style="396" customWidth="1"/>
    <col min="4617" max="4617" width="13.1666666666667" style="396" customWidth="1"/>
    <col min="4618" max="4618" width="11.1666666666667" style="396" customWidth="1"/>
    <col min="4619" max="4619" width="11.6666666666667" style="396" customWidth="1"/>
    <col min="4620" max="4620" width="23.6666666666667" style="396" customWidth="1"/>
    <col min="4621" max="4621" width="10.6666666666667" style="396" customWidth="1"/>
    <col min="4622" max="4624" width="9.16666666666667" style="396" customWidth="1"/>
    <col min="4625" max="4626" width="9" style="396" customWidth="1"/>
    <col min="4627" max="4627" width="20.6666666666667" style="396" customWidth="1"/>
    <col min="4628" max="4628" width="15.1666666666667" style="396" customWidth="1"/>
    <col min="4629" max="4631" width="16.1666666666667" style="396" customWidth="1"/>
    <col min="4632" max="4632" width="20.1666666666667" style="396" customWidth="1"/>
    <col min="4633" max="4633" width="11" style="396" customWidth="1"/>
    <col min="4634" max="4634" width="31.1666666666667" style="396" customWidth="1"/>
    <col min="4635" max="4635" width="17.1666666666667" style="396" customWidth="1"/>
    <col min="4636" max="4862" width="9" style="396" customWidth="1"/>
    <col min="4863" max="4863" width="4.66666666666667" style="396" customWidth="1"/>
    <col min="4864" max="4864" width="13.5" style="396" customWidth="1"/>
    <col min="4865" max="4865" width="11" style="396" customWidth="1"/>
    <col min="4866" max="4866" width="8.66666666666667" style="396" customWidth="1"/>
    <col min="4867" max="4867" width="8.16666666666667" style="396" customWidth="1"/>
    <col min="4868" max="4868" width="7.16666666666667" style="396" customWidth="1"/>
    <col min="4869" max="4869" width="10" style="396" customWidth="1"/>
    <col min="4870" max="4870" width="5" style="396" customWidth="1"/>
    <col min="4871" max="4872" width="13.5" style="396" customWidth="1"/>
    <col min="4873" max="4873" width="13.1666666666667" style="396" customWidth="1"/>
    <col min="4874" max="4874" width="11.1666666666667" style="396" customWidth="1"/>
    <col min="4875" max="4875" width="11.6666666666667" style="396" customWidth="1"/>
    <col min="4876" max="4876" width="23.6666666666667" style="396" customWidth="1"/>
    <col min="4877" max="4877" width="10.6666666666667" style="396" customWidth="1"/>
    <col min="4878" max="4880" width="9.16666666666667" style="396" customWidth="1"/>
    <col min="4881" max="4882" width="9" style="396" customWidth="1"/>
    <col min="4883" max="4883" width="20.6666666666667" style="396" customWidth="1"/>
    <col min="4884" max="4884" width="15.1666666666667" style="396" customWidth="1"/>
    <col min="4885" max="4887" width="16.1666666666667" style="396" customWidth="1"/>
    <col min="4888" max="4888" width="20.1666666666667" style="396" customWidth="1"/>
    <col min="4889" max="4889" width="11" style="396" customWidth="1"/>
    <col min="4890" max="4890" width="31.1666666666667" style="396" customWidth="1"/>
    <col min="4891" max="4891" width="17.1666666666667" style="396" customWidth="1"/>
    <col min="4892" max="5118" width="9" style="396" customWidth="1"/>
    <col min="5119" max="5119" width="4.66666666666667" style="396" customWidth="1"/>
    <col min="5120" max="5120" width="13.5" style="396" customWidth="1"/>
    <col min="5121" max="5121" width="11" style="396" customWidth="1"/>
    <col min="5122" max="5122" width="8.66666666666667" style="396" customWidth="1"/>
    <col min="5123" max="5123" width="8.16666666666667" style="396" customWidth="1"/>
    <col min="5124" max="5124" width="7.16666666666667" style="396" customWidth="1"/>
    <col min="5125" max="5125" width="10" style="396" customWidth="1"/>
    <col min="5126" max="5126" width="5" style="396" customWidth="1"/>
    <col min="5127" max="5128" width="13.5" style="396" customWidth="1"/>
    <col min="5129" max="5129" width="13.1666666666667" style="396" customWidth="1"/>
    <col min="5130" max="5130" width="11.1666666666667" style="396" customWidth="1"/>
    <col min="5131" max="5131" width="11.6666666666667" style="396" customWidth="1"/>
    <col min="5132" max="5132" width="23.6666666666667" style="396" customWidth="1"/>
    <col min="5133" max="5133" width="10.6666666666667" style="396" customWidth="1"/>
    <col min="5134" max="5136" width="9.16666666666667" style="396" customWidth="1"/>
    <col min="5137" max="5138" width="9" style="396" customWidth="1"/>
    <col min="5139" max="5139" width="20.6666666666667" style="396" customWidth="1"/>
    <col min="5140" max="5140" width="15.1666666666667" style="396" customWidth="1"/>
    <col min="5141" max="5143" width="16.1666666666667" style="396" customWidth="1"/>
    <col min="5144" max="5144" width="20.1666666666667" style="396" customWidth="1"/>
    <col min="5145" max="5145" width="11" style="396" customWidth="1"/>
    <col min="5146" max="5146" width="31.1666666666667" style="396" customWidth="1"/>
    <col min="5147" max="5147" width="17.1666666666667" style="396" customWidth="1"/>
    <col min="5148" max="5374" width="9" style="396" customWidth="1"/>
    <col min="5375" max="5375" width="4.66666666666667" style="396" customWidth="1"/>
    <col min="5376" max="5376" width="13.5" style="396" customWidth="1"/>
    <col min="5377" max="5377" width="11" style="396" customWidth="1"/>
    <col min="5378" max="5378" width="8.66666666666667" style="396" customWidth="1"/>
    <col min="5379" max="5379" width="8.16666666666667" style="396" customWidth="1"/>
    <col min="5380" max="5380" width="7.16666666666667" style="396" customWidth="1"/>
    <col min="5381" max="5381" width="10" style="396" customWidth="1"/>
    <col min="5382" max="5382" width="5" style="396" customWidth="1"/>
    <col min="5383" max="5384" width="13.5" style="396" customWidth="1"/>
    <col min="5385" max="5385" width="13.1666666666667" style="396" customWidth="1"/>
    <col min="5386" max="5386" width="11.1666666666667" style="396" customWidth="1"/>
    <col min="5387" max="5387" width="11.6666666666667" style="396" customWidth="1"/>
    <col min="5388" max="5388" width="23.6666666666667" style="396" customWidth="1"/>
    <col min="5389" max="5389" width="10.6666666666667" style="396" customWidth="1"/>
    <col min="5390" max="5392" width="9.16666666666667" style="396" customWidth="1"/>
    <col min="5393" max="5394" width="9" style="396" customWidth="1"/>
    <col min="5395" max="5395" width="20.6666666666667" style="396" customWidth="1"/>
    <col min="5396" max="5396" width="15.1666666666667" style="396" customWidth="1"/>
    <col min="5397" max="5399" width="16.1666666666667" style="396" customWidth="1"/>
    <col min="5400" max="5400" width="20.1666666666667" style="396" customWidth="1"/>
    <col min="5401" max="5401" width="11" style="396" customWidth="1"/>
    <col min="5402" max="5402" width="31.1666666666667" style="396" customWidth="1"/>
    <col min="5403" max="5403" width="17.1666666666667" style="396" customWidth="1"/>
    <col min="5404" max="5630" width="9" style="396" customWidth="1"/>
    <col min="5631" max="5631" width="4.66666666666667" style="396" customWidth="1"/>
    <col min="5632" max="5632" width="13.5" style="396" customWidth="1"/>
    <col min="5633" max="5633" width="11" style="396" customWidth="1"/>
    <col min="5634" max="5634" width="8.66666666666667" style="396" customWidth="1"/>
    <col min="5635" max="5635" width="8.16666666666667" style="396" customWidth="1"/>
    <col min="5636" max="5636" width="7.16666666666667" style="396" customWidth="1"/>
    <col min="5637" max="5637" width="10" style="396" customWidth="1"/>
    <col min="5638" max="5638" width="5" style="396" customWidth="1"/>
    <col min="5639" max="5640" width="13.5" style="396" customWidth="1"/>
    <col min="5641" max="5641" width="13.1666666666667" style="396" customWidth="1"/>
    <col min="5642" max="5642" width="11.1666666666667" style="396" customWidth="1"/>
    <col min="5643" max="5643" width="11.6666666666667" style="396" customWidth="1"/>
    <col min="5644" max="5644" width="23.6666666666667" style="396" customWidth="1"/>
    <col min="5645" max="5645" width="10.6666666666667" style="396" customWidth="1"/>
    <col min="5646" max="5648" width="9.16666666666667" style="396" customWidth="1"/>
    <col min="5649" max="5650" width="9" style="396" customWidth="1"/>
    <col min="5651" max="5651" width="20.6666666666667" style="396" customWidth="1"/>
    <col min="5652" max="5652" width="15.1666666666667" style="396" customWidth="1"/>
    <col min="5653" max="5655" width="16.1666666666667" style="396" customWidth="1"/>
    <col min="5656" max="5656" width="20.1666666666667" style="396" customWidth="1"/>
    <col min="5657" max="5657" width="11" style="396" customWidth="1"/>
    <col min="5658" max="5658" width="31.1666666666667" style="396" customWidth="1"/>
    <col min="5659" max="5659" width="17.1666666666667" style="396" customWidth="1"/>
    <col min="5660" max="5886" width="9" style="396" customWidth="1"/>
    <col min="5887" max="5887" width="4.66666666666667" style="396" customWidth="1"/>
    <col min="5888" max="5888" width="13.5" style="396" customWidth="1"/>
    <col min="5889" max="5889" width="11" style="396" customWidth="1"/>
    <col min="5890" max="5890" width="8.66666666666667" style="396" customWidth="1"/>
    <col min="5891" max="5891" width="8.16666666666667" style="396" customWidth="1"/>
    <col min="5892" max="5892" width="7.16666666666667" style="396" customWidth="1"/>
    <col min="5893" max="5893" width="10" style="396" customWidth="1"/>
    <col min="5894" max="5894" width="5" style="396" customWidth="1"/>
    <col min="5895" max="5896" width="13.5" style="396" customWidth="1"/>
    <col min="5897" max="5897" width="13.1666666666667" style="396" customWidth="1"/>
    <col min="5898" max="5898" width="11.1666666666667" style="396" customWidth="1"/>
    <col min="5899" max="5899" width="11.6666666666667" style="396" customWidth="1"/>
    <col min="5900" max="5900" width="23.6666666666667" style="396" customWidth="1"/>
    <col min="5901" max="5901" width="10.6666666666667" style="396" customWidth="1"/>
    <col min="5902" max="5904" width="9.16666666666667" style="396" customWidth="1"/>
    <col min="5905" max="5906" width="9" style="396" customWidth="1"/>
    <col min="5907" max="5907" width="20.6666666666667" style="396" customWidth="1"/>
    <col min="5908" max="5908" width="15.1666666666667" style="396" customWidth="1"/>
    <col min="5909" max="5911" width="16.1666666666667" style="396" customWidth="1"/>
    <col min="5912" max="5912" width="20.1666666666667" style="396" customWidth="1"/>
    <col min="5913" max="5913" width="11" style="396" customWidth="1"/>
    <col min="5914" max="5914" width="31.1666666666667" style="396" customWidth="1"/>
    <col min="5915" max="5915" width="17.1666666666667" style="396" customWidth="1"/>
    <col min="5916" max="6142" width="9" style="396" customWidth="1"/>
    <col min="6143" max="6143" width="4.66666666666667" style="396" customWidth="1"/>
    <col min="6144" max="6144" width="13.5" style="396" customWidth="1"/>
    <col min="6145" max="6145" width="11" style="396" customWidth="1"/>
    <col min="6146" max="6146" width="8.66666666666667" style="396" customWidth="1"/>
    <col min="6147" max="6147" width="8.16666666666667" style="396" customWidth="1"/>
    <col min="6148" max="6148" width="7.16666666666667" style="396" customWidth="1"/>
    <col min="6149" max="6149" width="10" style="396" customWidth="1"/>
    <col min="6150" max="6150" width="5" style="396" customWidth="1"/>
    <col min="6151" max="6152" width="13.5" style="396" customWidth="1"/>
    <col min="6153" max="6153" width="13.1666666666667" style="396" customWidth="1"/>
    <col min="6154" max="6154" width="11.1666666666667" style="396" customWidth="1"/>
    <col min="6155" max="6155" width="11.6666666666667" style="396" customWidth="1"/>
    <col min="6156" max="6156" width="23.6666666666667" style="396" customWidth="1"/>
    <col min="6157" max="6157" width="10.6666666666667" style="396" customWidth="1"/>
    <col min="6158" max="6160" width="9.16666666666667" style="396" customWidth="1"/>
    <col min="6161" max="6162" width="9" style="396" customWidth="1"/>
    <col min="6163" max="6163" width="20.6666666666667" style="396" customWidth="1"/>
    <col min="6164" max="6164" width="15.1666666666667" style="396" customWidth="1"/>
    <col min="6165" max="6167" width="16.1666666666667" style="396" customWidth="1"/>
    <col min="6168" max="6168" width="20.1666666666667" style="396" customWidth="1"/>
    <col min="6169" max="6169" width="11" style="396" customWidth="1"/>
    <col min="6170" max="6170" width="31.1666666666667" style="396" customWidth="1"/>
    <col min="6171" max="6171" width="17.1666666666667" style="396" customWidth="1"/>
    <col min="6172" max="6398" width="9" style="396" customWidth="1"/>
    <col min="6399" max="6399" width="4.66666666666667" style="396" customWidth="1"/>
    <col min="6400" max="6400" width="13.5" style="396" customWidth="1"/>
    <col min="6401" max="6401" width="11" style="396" customWidth="1"/>
    <col min="6402" max="6402" width="8.66666666666667" style="396" customWidth="1"/>
    <col min="6403" max="6403" width="8.16666666666667" style="396" customWidth="1"/>
    <col min="6404" max="6404" width="7.16666666666667" style="396" customWidth="1"/>
    <col min="6405" max="6405" width="10" style="396" customWidth="1"/>
    <col min="6406" max="6406" width="5" style="396" customWidth="1"/>
    <col min="6407" max="6408" width="13.5" style="396" customWidth="1"/>
    <col min="6409" max="6409" width="13.1666666666667" style="396" customWidth="1"/>
    <col min="6410" max="6410" width="11.1666666666667" style="396" customWidth="1"/>
    <col min="6411" max="6411" width="11.6666666666667" style="396" customWidth="1"/>
    <col min="6412" max="6412" width="23.6666666666667" style="396" customWidth="1"/>
    <col min="6413" max="6413" width="10.6666666666667" style="396" customWidth="1"/>
    <col min="6414" max="6416" width="9.16666666666667" style="396" customWidth="1"/>
    <col min="6417" max="6418" width="9" style="396" customWidth="1"/>
    <col min="6419" max="6419" width="20.6666666666667" style="396" customWidth="1"/>
    <col min="6420" max="6420" width="15.1666666666667" style="396" customWidth="1"/>
    <col min="6421" max="6423" width="16.1666666666667" style="396" customWidth="1"/>
    <col min="6424" max="6424" width="20.1666666666667" style="396" customWidth="1"/>
    <col min="6425" max="6425" width="11" style="396" customWidth="1"/>
    <col min="6426" max="6426" width="31.1666666666667" style="396" customWidth="1"/>
    <col min="6427" max="6427" width="17.1666666666667" style="396" customWidth="1"/>
    <col min="6428" max="6654" width="9" style="396" customWidth="1"/>
    <col min="6655" max="6655" width="4.66666666666667" style="396" customWidth="1"/>
    <col min="6656" max="6656" width="13.5" style="396" customWidth="1"/>
    <col min="6657" max="6657" width="11" style="396" customWidth="1"/>
    <col min="6658" max="6658" width="8.66666666666667" style="396" customWidth="1"/>
    <col min="6659" max="6659" width="8.16666666666667" style="396" customWidth="1"/>
    <col min="6660" max="6660" width="7.16666666666667" style="396" customWidth="1"/>
    <col min="6661" max="6661" width="10" style="396" customWidth="1"/>
    <col min="6662" max="6662" width="5" style="396" customWidth="1"/>
    <col min="6663" max="6664" width="13.5" style="396" customWidth="1"/>
    <col min="6665" max="6665" width="13.1666666666667" style="396" customWidth="1"/>
    <col min="6666" max="6666" width="11.1666666666667" style="396" customWidth="1"/>
    <col min="6667" max="6667" width="11.6666666666667" style="396" customWidth="1"/>
    <col min="6668" max="6668" width="23.6666666666667" style="396" customWidth="1"/>
    <col min="6669" max="6669" width="10.6666666666667" style="396" customWidth="1"/>
    <col min="6670" max="6672" width="9.16666666666667" style="396" customWidth="1"/>
    <col min="6673" max="6674" width="9" style="396" customWidth="1"/>
    <col min="6675" max="6675" width="20.6666666666667" style="396" customWidth="1"/>
    <col min="6676" max="6676" width="15.1666666666667" style="396" customWidth="1"/>
    <col min="6677" max="6679" width="16.1666666666667" style="396" customWidth="1"/>
    <col min="6680" max="6680" width="20.1666666666667" style="396" customWidth="1"/>
    <col min="6681" max="6681" width="11" style="396" customWidth="1"/>
    <col min="6682" max="6682" width="31.1666666666667" style="396" customWidth="1"/>
    <col min="6683" max="6683" width="17.1666666666667" style="396" customWidth="1"/>
    <col min="6684" max="6910" width="9" style="396" customWidth="1"/>
    <col min="6911" max="6911" width="4.66666666666667" style="396" customWidth="1"/>
    <col min="6912" max="6912" width="13.5" style="396" customWidth="1"/>
    <col min="6913" max="6913" width="11" style="396" customWidth="1"/>
    <col min="6914" max="6914" width="8.66666666666667" style="396" customWidth="1"/>
    <col min="6915" max="6915" width="8.16666666666667" style="396" customWidth="1"/>
    <col min="6916" max="6916" width="7.16666666666667" style="396" customWidth="1"/>
    <col min="6917" max="6917" width="10" style="396" customWidth="1"/>
    <col min="6918" max="6918" width="5" style="396" customWidth="1"/>
    <col min="6919" max="6920" width="13.5" style="396" customWidth="1"/>
    <col min="6921" max="6921" width="13.1666666666667" style="396" customWidth="1"/>
    <col min="6922" max="6922" width="11.1666666666667" style="396" customWidth="1"/>
    <col min="6923" max="6923" width="11.6666666666667" style="396" customWidth="1"/>
    <col min="6924" max="6924" width="23.6666666666667" style="396" customWidth="1"/>
    <col min="6925" max="6925" width="10.6666666666667" style="396" customWidth="1"/>
    <col min="6926" max="6928" width="9.16666666666667" style="396" customWidth="1"/>
    <col min="6929" max="6930" width="9" style="396" customWidth="1"/>
    <col min="6931" max="6931" width="20.6666666666667" style="396" customWidth="1"/>
    <col min="6932" max="6932" width="15.1666666666667" style="396" customWidth="1"/>
    <col min="6933" max="6935" width="16.1666666666667" style="396" customWidth="1"/>
    <col min="6936" max="6936" width="20.1666666666667" style="396" customWidth="1"/>
    <col min="6937" max="6937" width="11" style="396" customWidth="1"/>
    <col min="6938" max="6938" width="31.1666666666667" style="396" customWidth="1"/>
    <col min="6939" max="6939" width="17.1666666666667" style="396" customWidth="1"/>
    <col min="6940" max="7166" width="9" style="396" customWidth="1"/>
    <col min="7167" max="7167" width="4.66666666666667" style="396" customWidth="1"/>
    <col min="7168" max="7168" width="13.5" style="396" customWidth="1"/>
    <col min="7169" max="7169" width="11" style="396" customWidth="1"/>
    <col min="7170" max="7170" width="8.66666666666667" style="396" customWidth="1"/>
    <col min="7171" max="7171" width="8.16666666666667" style="396" customWidth="1"/>
    <col min="7172" max="7172" width="7.16666666666667" style="396" customWidth="1"/>
    <col min="7173" max="7173" width="10" style="396" customWidth="1"/>
    <col min="7174" max="7174" width="5" style="396" customWidth="1"/>
    <col min="7175" max="7176" width="13.5" style="396" customWidth="1"/>
    <col min="7177" max="7177" width="13.1666666666667" style="396" customWidth="1"/>
    <col min="7178" max="7178" width="11.1666666666667" style="396" customWidth="1"/>
    <col min="7179" max="7179" width="11.6666666666667" style="396" customWidth="1"/>
    <col min="7180" max="7180" width="23.6666666666667" style="396" customWidth="1"/>
    <col min="7181" max="7181" width="10.6666666666667" style="396" customWidth="1"/>
    <col min="7182" max="7184" width="9.16666666666667" style="396" customWidth="1"/>
    <col min="7185" max="7186" width="9" style="396" customWidth="1"/>
    <col min="7187" max="7187" width="20.6666666666667" style="396" customWidth="1"/>
    <col min="7188" max="7188" width="15.1666666666667" style="396" customWidth="1"/>
    <col min="7189" max="7191" width="16.1666666666667" style="396" customWidth="1"/>
    <col min="7192" max="7192" width="20.1666666666667" style="396" customWidth="1"/>
    <col min="7193" max="7193" width="11" style="396" customWidth="1"/>
    <col min="7194" max="7194" width="31.1666666666667" style="396" customWidth="1"/>
    <col min="7195" max="7195" width="17.1666666666667" style="396" customWidth="1"/>
    <col min="7196" max="7422" width="9" style="396" customWidth="1"/>
    <col min="7423" max="7423" width="4.66666666666667" style="396" customWidth="1"/>
    <col min="7424" max="7424" width="13.5" style="396" customWidth="1"/>
    <col min="7425" max="7425" width="11" style="396" customWidth="1"/>
    <col min="7426" max="7426" width="8.66666666666667" style="396" customWidth="1"/>
    <col min="7427" max="7427" width="8.16666666666667" style="396" customWidth="1"/>
    <col min="7428" max="7428" width="7.16666666666667" style="396" customWidth="1"/>
    <col min="7429" max="7429" width="10" style="396" customWidth="1"/>
    <col min="7430" max="7430" width="5" style="396" customWidth="1"/>
    <col min="7431" max="7432" width="13.5" style="396" customWidth="1"/>
    <col min="7433" max="7433" width="13.1666666666667" style="396" customWidth="1"/>
    <col min="7434" max="7434" width="11.1666666666667" style="396" customWidth="1"/>
    <col min="7435" max="7435" width="11.6666666666667" style="396" customWidth="1"/>
    <col min="7436" max="7436" width="23.6666666666667" style="396" customWidth="1"/>
    <col min="7437" max="7437" width="10.6666666666667" style="396" customWidth="1"/>
    <col min="7438" max="7440" width="9.16666666666667" style="396" customWidth="1"/>
    <col min="7441" max="7442" width="9" style="396" customWidth="1"/>
    <col min="7443" max="7443" width="20.6666666666667" style="396" customWidth="1"/>
    <col min="7444" max="7444" width="15.1666666666667" style="396" customWidth="1"/>
    <col min="7445" max="7447" width="16.1666666666667" style="396" customWidth="1"/>
    <col min="7448" max="7448" width="20.1666666666667" style="396" customWidth="1"/>
    <col min="7449" max="7449" width="11" style="396" customWidth="1"/>
    <col min="7450" max="7450" width="31.1666666666667" style="396" customWidth="1"/>
    <col min="7451" max="7451" width="17.1666666666667" style="396" customWidth="1"/>
    <col min="7452" max="7678" width="9" style="396" customWidth="1"/>
    <col min="7679" max="7679" width="4.66666666666667" style="396" customWidth="1"/>
    <col min="7680" max="7680" width="13.5" style="396" customWidth="1"/>
    <col min="7681" max="7681" width="11" style="396" customWidth="1"/>
    <col min="7682" max="7682" width="8.66666666666667" style="396" customWidth="1"/>
    <col min="7683" max="7683" width="8.16666666666667" style="396" customWidth="1"/>
    <col min="7684" max="7684" width="7.16666666666667" style="396" customWidth="1"/>
    <col min="7685" max="7685" width="10" style="396" customWidth="1"/>
    <col min="7686" max="7686" width="5" style="396" customWidth="1"/>
    <col min="7687" max="7688" width="13.5" style="396" customWidth="1"/>
    <col min="7689" max="7689" width="13.1666666666667" style="396" customWidth="1"/>
    <col min="7690" max="7690" width="11.1666666666667" style="396" customWidth="1"/>
    <col min="7691" max="7691" width="11.6666666666667" style="396" customWidth="1"/>
    <col min="7692" max="7692" width="23.6666666666667" style="396" customWidth="1"/>
    <col min="7693" max="7693" width="10.6666666666667" style="396" customWidth="1"/>
    <col min="7694" max="7696" width="9.16666666666667" style="396" customWidth="1"/>
    <col min="7697" max="7698" width="9" style="396" customWidth="1"/>
    <col min="7699" max="7699" width="20.6666666666667" style="396" customWidth="1"/>
    <col min="7700" max="7700" width="15.1666666666667" style="396" customWidth="1"/>
    <col min="7701" max="7703" width="16.1666666666667" style="396" customWidth="1"/>
    <col min="7704" max="7704" width="20.1666666666667" style="396" customWidth="1"/>
    <col min="7705" max="7705" width="11" style="396" customWidth="1"/>
    <col min="7706" max="7706" width="31.1666666666667" style="396" customWidth="1"/>
    <col min="7707" max="7707" width="17.1666666666667" style="396" customWidth="1"/>
    <col min="7708" max="7934" width="9" style="396" customWidth="1"/>
    <col min="7935" max="7935" width="4.66666666666667" style="396" customWidth="1"/>
    <col min="7936" max="7936" width="13.5" style="396" customWidth="1"/>
    <col min="7937" max="7937" width="11" style="396" customWidth="1"/>
    <col min="7938" max="7938" width="8.66666666666667" style="396" customWidth="1"/>
    <col min="7939" max="7939" width="8.16666666666667" style="396" customWidth="1"/>
    <col min="7940" max="7940" width="7.16666666666667" style="396" customWidth="1"/>
    <col min="7941" max="7941" width="10" style="396" customWidth="1"/>
    <col min="7942" max="7942" width="5" style="396" customWidth="1"/>
    <col min="7943" max="7944" width="13.5" style="396" customWidth="1"/>
    <col min="7945" max="7945" width="13.1666666666667" style="396" customWidth="1"/>
    <col min="7946" max="7946" width="11.1666666666667" style="396" customWidth="1"/>
    <col min="7947" max="7947" width="11.6666666666667" style="396" customWidth="1"/>
    <col min="7948" max="7948" width="23.6666666666667" style="396" customWidth="1"/>
    <col min="7949" max="7949" width="10.6666666666667" style="396" customWidth="1"/>
    <col min="7950" max="7952" width="9.16666666666667" style="396" customWidth="1"/>
    <col min="7953" max="7954" width="9" style="396" customWidth="1"/>
    <col min="7955" max="7955" width="20.6666666666667" style="396" customWidth="1"/>
    <col min="7956" max="7956" width="15.1666666666667" style="396" customWidth="1"/>
    <col min="7957" max="7959" width="16.1666666666667" style="396" customWidth="1"/>
    <col min="7960" max="7960" width="20.1666666666667" style="396" customWidth="1"/>
    <col min="7961" max="7961" width="11" style="396" customWidth="1"/>
    <col min="7962" max="7962" width="31.1666666666667" style="396" customWidth="1"/>
    <col min="7963" max="7963" width="17.1666666666667" style="396" customWidth="1"/>
    <col min="7964" max="8190" width="9" style="396" customWidth="1"/>
    <col min="8191" max="8191" width="4.66666666666667" style="396" customWidth="1"/>
    <col min="8192" max="8192" width="13.5" style="396" customWidth="1"/>
    <col min="8193" max="8193" width="11" style="396" customWidth="1"/>
    <col min="8194" max="8194" width="8.66666666666667" style="396" customWidth="1"/>
    <col min="8195" max="8195" width="8.16666666666667" style="396" customWidth="1"/>
    <col min="8196" max="8196" width="7.16666666666667" style="396" customWidth="1"/>
    <col min="8197" max="8197" width="10" style="396" customWidth="1"/>
    <col min="8198" max="8198" width="5" style="396" customWidth="1"/>
    <col min="8199" max="8200" width="13.5" style="396" customWidth="1"/>
    <col min="8201" max="8201" width="13.1666666666667" style="396" customWidth="1"/>
    <col min="8202" max="8202" width="11.1666666666667" style="396" customWidth="1"/>
    <col min="8203" max="8203" width="11.6666666666667" style="396" customWidth="1"/>
    <col min="8204" max="8204" width="23.6666666666667" style="396" customWidth="1"/>
    <col min="8205" max="8205" width="10.6666666666667" style="396" customWidth="1"/>
    <col min="8206" max="8208" width="9.16666666666667" style="396" customWidth="1"/>
    <col min="8209" max="8210" width="9" style="396" customWidth="1"/>
    <col min="8211" max="8211" width="20.6666666666667" style="396" customWidth="1"/>
    <col min="8212" max="8212" width="15.1666666666667" style="396" customWidth="1"/>
    <col min="8213" max="8215" width="16.1666666666667" style="396" customWidth="1"/>
    <col min="8216" max="8216" width="20.1666666666667" style="396" customWidth="1"/>
    <col min="8217" max="8217" width="11" style="396" customWidth="1"/>
    <col min="8218" max="8218" width="31.1666666666667" style="396" customWidth="1"/>
    <col min="8219" max="8219" width="17.1666666666667" style="396" customWidth="1"/>
    <col min="8220" max="8446" width="9" style="396" customWidth="1"/>
    <col min="8447" max="8447" width="4.66666666666667" style="396" customWidth="1"/>
    <col min="8448" max="8448" width="13.5" style="396" customWidth="1"/>
    <col min="8449" max="8449" width="11" style="396" customWidth="1"/>
    <col min="8450" max="8450" width="8.66666666666667" style="396" customWidth="1"/>
    <col min="8451" max="8451" width="8.16666666666667" style="396" customWidth="1"/>
    <col min="8452" max="8452" width="7.16666666666667" style="396" customWidth="1"/>
    <col min="8453" max="8453" width="10" style="396" customWidth="1"/>
    <col min="8454" max="8454" width="5" style="396" customWidth="1"/>
    <col min="8455" max="8456" width="13.5" style="396" customWidth="1"/>
    <col min="8457" max="8457" width="13.1666666666667" style="396" customWidth="1"/>
    <col min="8458" max="8458" width="11.1666666666667" style="396" customWidth="1"/>
    <col min="8459" max="8459" width="11.6666666666667" style="396" customWidth="1"/>
    <col min="8460" max="8460" width="23.6666666666667" style="396" customWidth="1"/>
    <col min="8461" max="8461" width="10.6666666666667" style="396" customWidth="1"/>
    <col min="8462" max="8464" width="9.16666666666667" style="396" customWidth="1"/>
    <col min="8465" max="8466" width="9" style="396" customWidth="1"/>
    <col min="8467" max="8467" width="20.6666666666667" style="396" customWidth="1"/>
    <col min="8468" max="8468" width="15.1666666666667" style="396" customWidth="1"/>
    <col min="8469" max="8471" width="16.1666666666667" style="396" customWidth="1"/>
    <col min="8472" max="8472" width="20.1666666666667" style="396" customWidth="1"/>
    <col min="8473" max="8473" width="11" style="396" customWidth="1"/>
    <col min="8474" max="8474" width="31.1666666666667" style="396" customWidth="1"/>
    <col min="8475" max="8475" width="17.1666666666667" style="396" customWidth="1"/>
    <col min="8476" max="8702" width="9" style="396" customWidth="1"/>
    <col min="8703" max="8703" width="4.66666666666667" style="396" customWidth="1"/>
    <col min="8704" max="8704" width="13.5" style="396" customWidth="1"/>
    <col min="8705" max="8705" width="11" style="396" customWidth="1"/>
    <col min="8706" max="8706" width="8.66666666666667" style="396" customWidth="1"/>
    <col min="8707" max="8707" width="8.16666666666667" style="396" customWidth="1"/>
    <col min="8708" max="8708" width="7.16666666666667" style="396" customWidth="1"/>
    <col min="8709" max="8709" width="10" style="396" customWidth="1"/>
    <col min="8710" max="8710" width="5" style="396" customWidth="1"/>
    <col min="8711" max="8712" width="13.5" style="396" customWidth="1"/>
    <col min="8713" max="8713" width="13.1666666666667" style="396" customWidth="1"/>
    <col min="8714" max="8714" width="11.1666666666667" style="396" customWidth="1"/>
    <col min="8715" max="8715" width="11.6666666666667" style="396" customWidth="1"/>
    <col min="8716" max="8716" width="23.6666666666667" style="396" customWidth="1"/>
    <col min="8717" max="8717" width="10.6666666666667" style="396" customWidth="1"/>
    <col min="8718" max="8720" width="9.16666666666667" style="396" customWidth="1"/>
    <col min="8721" max="8722" width="9" style="396" customWidth="1"/>
    <col min="8723" max="8723" width="20.6666666666667" style="396" customWidth="1"/>
    <col min="8724" max="8724" width="15.1666666666667" style="396" customWidth="1"/>
    <col min="8725" max="8727" width="16.1666666666667" style="396" customWidth="1"/>
    <col min="8728" max="8728" width="20.1666666666667" style="396" customWidth="1"/>
    <col min="8729" max="8729" width="11" style="396" customWidth="1"/>
    <col min="8730" max="8730" width="31.1666666666667" style="396" customWidth="1"/>
    <col min="8731" max="8731" width="17.1666666666667" style="396" customWidth="1"/>
    <col min="8732" max="8958" width="9" style="396" customWidth="1"/>
    <col min="8959" max="8959" width="4.66666666666667" style="396" customWidth="1"/>
    <col min="8960" max="8960" width="13.5" style="396" customWidth="1"/>
    <col min="8961" max="8961" width="11" style="396" customWidth="1"/>
    <col min="8962" max="8962" width="8.66666666666667" style="396" customWidth="1"/>
    <col min="8963" max="8963" width="8.16666666666667" style="396" customWidth="1"/>
    <col min="8964" max="8964" width="7.16666666666667" style="396" customWidth="1"/>
    <col min="8965" max="8965" width="10" style="396" customWidth="1"/>
    <col min="8966" max="8966" width="5" style="396" customWidth="1"/>
    <col min="8967" max="8968" width="13.5" style="396" customWidth="1"/>
    <col min="8969" max="8969" width="13.1666666666667" style="396" customWidth="1"/>
    <col min="8970" max="8970" width="11.1666666666667" style="396" customWidth="1"/>
    <col min="8971" max="8971" width="11.6666666666667" style="396" customWidth="1"/>
    <col min="8972" max="8972" width="23.6666666666667" style="396" customWidth="1"/>
    <col min="8973" max="8973" width="10.6666666666667" style="396" customWidth="1"/>
    <col min="8974" max="8976" width="9.16666666666667" style="396" customWidth="1"/>
    <col min="8977" max="8978" width="9" style="396" customWidth="1"/>
    <col min="8979" max="8979" width="20.6666666666667" style="396" customWidth="1"/>
    <col min="8980" max="8980" width="15.1666666666667" style="396" customWidth="1"/>
    <col min="8981" max="8983" width="16.1666666666667" style="396" customWidth="1"/>
    <col min="8984" max="8984" width="20.1666666666667" style="396" customWidth="1"/>
    <col min="8985" max="8985" width="11" style="396" customWidth="1"/>
    <col min="8986" max="8986" width="31.1666666666667" style="396" customWidth="1"/>
    <col min="8987" max="8987" width="17.1666666666667" style="396" customWidth="1"/>
    <col min="8988" max="9214" width="9" style="396" customWidth="1"/>
    <col min="9215" max="9215" width="4.66666666666667" style="396" customWidth="1"/>
    <col min="9216" max="9216" width="13.5" style="396" customWidth="1"/>
    <col min="9217" max="9217" width="11" style="396" customWidth="1"/>
    <col min="9218" max="9218" width="8.66666666666667" style="396" customWidth="1"/>
    <col min="9219" max="9219" width="8.16666666666667" style="396" customWidth="1"/>
    <col min="9220" max="9220" width="7.16666666666667" style="396" customWidth="1"/>
    <col min="9221" max="9221" width="10" style="396" customWidth="1"/>
    <col min="9222" max="9222" width="5" style="396" customWidth="1"/>
    <col min="9223" max="9224" width="13.5" style="396" customWidth="1"/>
    <col min="9225" max="9225" width="13.1666666666667" style="396" customWidth="1"/>
    <col min="9226" max="9226" width="11.1666666666667" style="396" customWidth="1"/>
    <col min="9227" max="9227" width="11.6666666666667" style="396" customWidth="1"/>
    <col min="9228" max="9228" width="23.6666666666667" style="396" customWidth="1"/>
    <col min="9229" max="9229" width="10.6666666666667" style="396" customWidth="1"/>
    <col min="9230" max="9232" width="9.16666666666667" style="396" customWidth="1"/>
    <col min="9233" max="9234" width="9" style="396" customWidth="1"/>
    <col min="9235" max="9235" width="20.6666666666667" style="396" customWidth="1"/>
    <col min="9236" max="9236" width="15.1666666666667" style="396" customWidth="1"/>
    <col min="9237" max="9239" width="16.1666666666667" style="396" customWidth="1"/>
    <col min="9240" max="9240" width="20.1666666666667" style="396" customWidth="1"/>
    <col min="9241" max="9241" width="11" style="396" customWidth="1"/>
    <col min="9242" max="9242" width="31.1666666666667" style="396" customWidth="1"/>
    <col min="9243" max="9243" width="17.1666666666667" style="396" customWidth="1"/>
    <col min="9244" max="9470" width="9" style="396" customWidth="1"/>
    <col min="9471" max="9471" width="4.66666666666667" style="396" customWidth="1"/>
    <col min="9472" max="9472" width="13.5" style="396" customWidth="1"/>
    <col min="9473" max="9473" width="11" style="396" customWidth="1"/>
    <col min="9474" max="9474" width="8.66666666666667" style="396" customWidth="1"/>
    <col min="9475" max="9475" width="8.16666666666667" style="396" customWidth="1"/>
    <col min="9476" max="9476" width="7.16666666666667" style="396" customWidth="1"/>
    <col min="9477" max="9477" width="10" style="396" customWidth="1"/>
    <col min="9478" max="9478" width="5" style="396" customWidth="1"/>
    <col min="9479" max="9480" width="13.5" style="396" customWidth="1"/>
    <col min="9481" max="9481" width="13.1666666666667" style="396" customWidth="1"/>
    <col min="9482" max="9482" width="11.1666666666667" style="396" customWidth="1"/>
    <col min="9483" max="9483" width="11.6666666666667" style="396" customWidth="1"/>
    <col min="9484" max="9484" width="23.6666666666667" style="396" customWidth="1"/>
    <col min="9485" max="9485" width="10.6666666666667" style="396" customWidth="1"/>
    <col min="9486" max="9488" width="9.16666666666667" style="396" customWidth="1"/>
    <col min="9489" max="9490" width="9" style="396" customWidth="1"/>
    <col min="9491" max="9491" width="20.6666666666667" style="396" customWidth="1"/>
    <col min="9492" max="9492" width="15.1666666666667" style="396" customWidth="1"/>
    <col min="9493" max="9495" width="16.1666666666667" style="396" customWidth="1"/>
    <col min="9496" max="9496" width="20.1666666666667" style="396" customWidth="1"/>
    <col min="9497" max="9497" width="11" style="396" customWidth="1"/>
    <col min="9498" max="9498" width="31.1666666666667" style="396" customWidth="1"/>
    <col min="9499" max="9499" width="17.1666666666667" style="396" customWidth="1"/>
    <col min="9500" max="9726" width="9" style="396" customWidth="1"/>
    <col min="9727" max="9727" width="4.66666666666667" style="396" customWidth="1"/>
    <col min="9728" max="9728" width="13.5" style="396" customWidth="1"/>
    <col min="9729" max="9729" width="11" style="396" customWidth="1"/>
    <col min="9730" max="9730" width="8.66666666666667" style="396" customWidth="1"/>
    <col min="9731" max="9731" width="8.16666666666667" style="396" customWidth="1"/>
    <col min="9732" max="9732" width="7.16666666666667" style="396" customWidth="1"/>
    <col min="9733" max="9733" width="10" style="396" customWidth="1"/>
    <col min="9734" max="9734" width="5" style="396" customWidth="1"/>
    <col min="9735" max="9736" width="13.5" style="396" customWidth="1"/>
    <col min="9737" max="9737" width="13.1666666666667" style="396" customWidth="1"/>
    <col min="9738" max="9738" width="11.1666666666667" style="396" customWidth="1"/>
    <col min="9739" max="9739" width="11.6666666666667" style="396" customWidth="1"/>
    <col min="9740" max="9740" width="23.6666666666667" style="396" customWidth="1"/>
    <col min="9741" max="9741" width="10.6666666666667" style="396" customWidth="1"/>
    <col min="9742" max="9744" width="9.16666666666667" style="396" customWidth="1"/>
    <col min="9745" max="9746" width="9" style="396" customWidth="1"/>
    <col min="9747" max="9747" width="20.6666666666667" style="396" customWidth="1"/>
    <col min="9748" max="9748" width="15.1666666666667" style="396" customWidth="1"/>
    <col min="9749" max="9751" width="16.1666666666667" style="396" customWidth="1"/>
    <col min="9752" max="9752" width="20.1666666666667" style="396" customWidth="1"/>
    <col min="9753" max="9753" width="11" style="396" customWidth="1"/>
    <col min="9754" max="9754" width="31.1666666666667" style="396" customWidth="1"/>
    <col min="9755" max="9755" width="17.1666666666667" style="396" customWidth="1"/>
    <col min="9756" max="9982" width="9" style="396" customWidth="1"/>
    <col min="9983" max="9983" width="4.66666666666667" style="396" customWidth="1"/>
    <col min="9984" max="9984" width="13.5" style="396" customWidth="1"/>
    <col min="9985" max="9985" width="11" style="396" customWidth="1"/>
    <col min="9986" max="9986" width="8.66666666666667" style="396" customWidth="1"/>
    <col min="9987" max="9987" width="8.16666666666667" style="396" customWidth="1"/>
    <col min="9988" max="9988" width="7.16666666666667" style="396" customWidth="1"/>
    <col min="9989" max="9989" width="10" style="396" customWidth="1"/>
    <col min="9990" max="9990" width="5" style="396" customWidth="1"/>
    <col min="9991" max="9992" width="13.5" style="396" customWidth="1"/>
    <col min="9993" max="9993" width="13.1666666666667" style="396" customWidth="1"/>
    <col min="9994" max="9994" width="11.1666666666667" style="396" customWidth="1"/>
    <col min="9995" max="9995" width="11.6666666666667" style="396" customWidth="1"/>
    <col min="9996" max="9996" width="23.6666666666667" style="396" customWidth="1"/>
    <col min="9997" max="9997" width="10.6666666666667" style="396" customWidth="1"/>
    <col min="9998" max="10000" width="9.16666666666667" style="396" customWidth="1"/>
    <col min="10001" max="10002" width="9" style="396" customWidth="1"/>
    <col min="10003" max="10003" width="20.6666666666667" style="396" customWidth="1"/>
    <col min="10004" max="10004" width="15.1666666666667" style="396" customWidth="1"/>
    <col min="10005" max="10007" width="16.1666666666667" style="396" customWidth="1"/>
    <col min="10008" max="10008" width="20.1666666666667" style="396" customWidth="1"/>
    <col min="10009" max="10009" width="11" style="396" customWidth="1"/>
    <col min="10010" max="10010" width="31.1666666666667" style="396" customWidth="1"/>
    <col min="10011" max="10011" width="17.1666666666667" style="396" customWidth="1"/>
    <col min="10012" max="10238" width="9" style="396" customWidth="1"/>
    <col min="10239" max="10239" width="4.66666666666667" style="396" customWidth="1"/>
    <col min="10240" max="10240" width="13.5" style="396" customWidth="1"/>
    <col min="10241" max="10241" width="11" style="396" customWidth="1"/>
    <col min="10242" max="10242" width="8.66666666666667" style="396" customWidth="1"/>
    <col min="10243" max="10243" width="8.16666666666667" style="396" customWidth="1"/>
    <col min="10244" max="10244" width="7.16666666666667" style="396" customWidth="1"/>
    <col min="10245" max="10245" width="10" style="396" customWidth="1"/>
    <col min="10246" max="10246" width="5" style="396" customWidth="1"/>
    <col min="10247" max="10248" width="13.5" style="396" customWidth="1"/>
    <col min="10249" max="10249" width="13.1666666666667" style="396" customWidth="1"/>
    <col min="10250" max="10250" width="11.1666666666667" style="396" customWidth="1"/>
    <col min="10251" max="10251" width="11.6666666666667" style="396" customWidth="1"/>
    <col min="10252" max="10252" width="23.6666666666667" style="396" customWidth="1"/>
    <col min="10253" max="10253" width="10.6666666666667" style="396" customWidth="1"/>
    <col min="10254" max="10256" width="9.16666666666667" style="396" customWidth="1"/>
    <col min="10257" max="10258" width="9" style="396" customWidth="1"/>
    <col min="10259" max="10259" width="20.6666666666667" style="396" customWidth="1"/>
    <col min="10260" max="10260" width="15.1666666666667" style="396" customWidth="1"/>
    <col min="10261" max="10263" width="16.1666666666667" style="396" customWidth="1"/>
    <col min="10264" max="10264" width="20.1666666666667" style="396" customWidth="1"/>
    <col min="10265" max="10265" width="11" style="396" customWidth="1"/>
    <col min="10266" max="10266" width="31.1666666666667" style="396" customWidth="1"/>
    <col min="10267" max="10267" width="17.1666666666667" style="396" customWidth="1"/>
    <col min="10268" max="10494" width="9" style="396" customWidth="1"/>
    <col min="10495" max="10495" width="4.66666666666667" style="396" customWidth="1"/>
    <col min="10496" max="10496" width="13.5" style="396" customWidth="1"/>
    <col min="10497" max="10497" width="11" style="396" customWidth="1"/>
    <col min="10498" max="10498" width="8.66666666666667" style="396" customWidth="1"/>
    <col min="10499" max="10499" width="8.16666666666667" style="396" customWidth="1"/>
    <col min="10500" max="10500" width="7.16666666666667" style="396" customWidth="1"/>
    <col min="10501" max="10501" width="10" style="396" customWidth="1"/>
    <col min="10502" max="10502" width="5" style="396" customWidth="1"/>
    <col min="10503" max="10504" width="13.5" style="396" customWidth="1"/>
    <col min="10505" max="10505" width="13.1666666666667" style="396" customWidth="1"/>
    <col min="10506" max="10506" width="11.1666666666667" style="396" customWidth="1"/>
    <col min="10507" max="10507" width="11.6666666666667" style="396" customWidth="1"/>
    <col min="10508" max="10508" width="23.6666666666667" style="396" customWidth="1"/>
    <col min="10509" max="10509" width="10.6666666666667" style="396" customWidth="1"/>
    <col min="10510" max="10512" width="9.16666666666667" style="396" customWidth="1"/>
    <col min="10513" max="10514" width="9" style="396" customWidth="1"/>
    <col min="10515" max="10515" width="20.6666666666667" style="396" customWidth="1"/>
    <col min="10516" max="10516" width="15.1666666666667" style="396" customWidth="1"/>
    <col min="10517" max="10519" width="16.1666666666667" style="396" customWidth="1"/>
    <col min="10520" max="10520" width="20.1666666666667" style="396" customWidth="1"/>
    <col min="10521" max="10521" width="11" style="396" customWidth="1"/>
    <col min="10522" max="10522" width="31.1666666666667" style="396" customWidth="1"/>
    <col min="10523" max="10523" width="17.1666666666667" style="396" customWidth="1"/>
    <col min="10524" max="10750" width="9" style="396" customWidth="1"/>
    <col min="10751" max="10751" width="4.66666666666667" style="396" customWidth="1"/>
    <col min="10752" max="10752" width="13.5" style="396" customWidth="1"/>
    <col min="10753" max="10753" width="11" style="396" customWidth="1"/>
    <col min="10754" max="10754" width="8.66666666666667" style="396" customWidth="1"/>
    <col min="10755" max="10755" width="8.16666666666667" style="396" customWidth="1"/>
    <col min="10756" max="10756" width="7.16666666666667" style="396" customWidth="1"/>
    <col min="10757" max="10757" width="10" style="396" customWidth="1"/>
    <col min="10758" max="10758" width="5" style="396" customWidth="1"/>
    <col min="10759" max="10760" width="13.5" style="396" customWidth="1"/>
    <col min="10761" max="10761" width="13.1666666666667" style="396" customWidth="1"/>
    <col min="10762" max="10762" width="11.1666666666667" style="396" customWidth="1"/>
    <col min="10763" max="10763" width="11.6666666666667" style="396" customWidth="1"/>
    <col min="10764" max="10764" width="23.6666666666667" style="396" customWidth="1"/>
    <col min="10765" max="10765" width="10.6666666666667" style="396" customWidth="1"/>
    <col min="10766" max="10768" width="9.16666666666667" style="396" customWidth="1"/>
    <col min="10769" max="10770" width="9" style="396" customWidth="1"/>
    <col min="10771" max="10771" width="20.6666666666667" style="396" customWidth="1"/>
    <col min="10772" max="10772" width="15.1666666666667" style="396" customWidth="1"/>
    <col min="10773" max="10775" width="16.1666666666667" style="396" customWidth="1"/>
    <col min="10776" max="10776" width="20.1666666666667" style="396" customWidth="1"/>
    <col min="10777" max="10777" width="11" style="396" customWidth="1"/>
    <col min="10778" max="10778" width="31.1666666666667" style="396" customWidth="1"/>
    <col min="10779" max="10779" width="17.1666666666667" style="396" customWidth="1"/>
    <col min="10780" max="11006" width="9" style="396" customWidth="1"/>
    <col min="11007" max="11007" width="4.66666666666667" style="396" customWidth="1"/>
    <col min="11008" max="11008" width="13.5" style="396" customWidth="1"/>
    <col min="11009" max="11009" width="11" style="396" customWidth="1"/>
    <col min="11010" max="11010" width="8.66666666666667" style="396" customWidth="1"/>
    <col min="11011" max="11011" width="8.16666666666667" style="396" customWidth="1"/>
    <col min="11012" max="11012" width="7.16666666666667" style="396" customWidth="1"/>
    <col min="11013" max="11013" width="10" style="396" customWidth="1"/>
    <col min="11014" max="11014" width="5" style="396" customWidth="1"/>
    <col min="11015" max="11016" width="13.5" style="396" customWidth="1"/>
    <col min="11017" max="11017" width="13.1666666666667" style="396" customWidth="1"/>
    <col min="11018" max="11018" width="11.1666666666667" style="396" customWidth="1"/>
    <col min="11019" max="11019" width="11.6666666666667" style="396" customWidth="1"/>
    <col min="11020" max="11020" width="23.6666666666667" style="396" customWidth="1"/>
    <col min="11021" max="11021" width="10.6666666666667" style="396" customWidth="1"/>
    <col min="11022" max="11024" width="9.16666666666667" style="396" customWidth="1"/>
    <col min="11025" max="11026" width="9" style="396" customWidth="1"/>
    <col min="11027" max="11027" width="20.6666666666667" style="396" customWidth="1"/>
    <col min="11028" max="11028" width="15.1666666666667" style="396" customWidth="1"/>
    <col min="11029" max="11031" width="16.1666666666667" style="396" customWidth="1"/>
    <col min="11032" max="11032" width="20.1666666666667" style="396" customWidth="1"/>
    <col min="11033" max="11033" width="11" style="396" customWidth="1"/>
    <col min="11034" max="11034" width="31.1666666666667" style="396" customWidth="1"/>
    <col min="11035" max="11035" width="17.1666666666667" style="396" customWidth="1"/>
    <col min="11036" max="11262" width="9" style="396" customWidth="1"/>
    <col min="11263" max="11263" width="4.66666666666667" style="396" customWidth="1"/>
    <col min="11264" max="11264" width="13.5" style="396" customWidth="1"/>
    <col min="11265" max="11265" width="11" style="396" customWidth="1"/>
    <col min="11266" max="11266" width="8.66666666666667" style="396" customWidth="1"/>
    <col min="11267" max="11267" width="8.16666666666667" style="396" customWidth="1"/>
    <col min="11268" max="11268" width="7.16666666666667" style="396" customWidth="1"/>
    <col min="11269" max="11269" width="10" style="396" customWidth="1"/>
    <col min="11270" max="11270" width="5" style="396" customWidth="1"/>
    <col min="11271" max="11272" width="13.5" style="396" customWidth="1"/>
    <col min="11273" max="11273" width="13.1666666666667" style="396" customWidth="1"/>
    <col min="11274" max="11274" width="11.1666666666667" style="396" customWidth="1"/>
    <col min="11275" max="11275" width="11.6666666666667" style="396" customWidth="1"/>
    <col min="11276" max="11276" width="23.6666666666667" style="396" customWidth="1"/>
    <col min="11277" max="11277" width="10.6666666666667" style="396" customWidth="1"/>
    <col min="11278" max="11280" width="9.16666666666667" style="396" customWidth="1"/>
    <col min="11281" max="11282" width="9" style="396" customWidth="1"/>
    <col min="11283" max="11283" width="20.6666666666667" style="396" customWidth="1"/>
    <col min="11284" max="11284" width="15.1666666666667" style="396" customWidth="1"/>
    <col min="11285" max="11287" width="16.1666666666667" style="396" customWidth="1"/>
    <col min="11288" max="11288" width="20.1666666666667" style="396" customWidth="1"/>
    <col min="11289" max="11289" width="11" style="396" customWidth="1"/>
    <col min="11290" max="11290" width="31.1666666666667" style="396" customWidth="1"/>
    <col min="11291" max="11291" width="17.1666666666667" style="396" customWidth="1"/>
    <col min="11292" max="11518" width="9" style="396" customWidth="1"/>
    <col min="11519" max="11519" width="4.66666666666667" style="396" customWidth="1"/>
    <col min="11520" max="11520" width="13.5" style="396" customWidth="1"/>
    <col min="11521" max="11521" width="11" style="396" customWidth="1"/>
    <col min="11522" max="11522" width="8.66666666666667" style="396" customWidth="1"/>
    <col min="11523" max="11523" width="8.16666666666667" style="396" customWidth="1"/>
    <col min="11524" max="11524" width="7.16666666666667" style="396" customWidth="1"/>
    <col min="11525" max="11525" width="10" style="396" customWidth="1"/>
    <col min="11526" max="11526" width="5" style="396" customWidth="1"/>
    <col min="11527" max="11528" width="13.5" style="396" customWidth="1"/>
    <col min="11529" max="11529" width="13.1666666666667" style="396" customWidth="1"/>
    <col min="11530" max="11530" width="11.1666666666667" style="396" customWidth="1"/>
    <col min="11531" max="11531" width="11.6666666666667" style="396" customWidth="1"/>
    <col min="11532" max="11532" width="23.6666666666667" style="396" customWidth="1"/>
    <col min="11533" max="11533" width="10.6666666666667" style="396" customWidth="1"/>
    <col min="11534" max="11536" width="9.16666666666667" style="396" customWidth="1"/>
    <col min="11537" max="11538" width="9" style="396" customWidth="1"/>
    <col min="11539" max="11539" width="20.6666666666667" style="396" customWidth="1"/>
    <col min="11540" max="11540" width="15.1666666666667" style="396" customWidth="1"/>
    <col min="11541" max="11543" width="16.1666666666667" style="396" customWidth="1"/>
    <col min="11544" max="11544" width="20.1666666666667" style="396" customWidth="1"/>
    <col min="11545" max="11545" width="11" style="396" customWidth="1"/>
    <col min="11546" max="11546" width="31.1666666666667" style="396" customWidth="1"/>
    <col min="11547" max="11547" width="17.1666666666667" style="396" customWidth="1"/>
    <col min="11548" max="11774" width="9" style="396" customWidth="1"/>
    <col min="11775" max="11775" width="4.66666666666667" style="396" customWidth="1"/>
    <col min="11776" max="11776" width="13.5" style="396" customWidth="1"/>
    <col min="11777" max="11777" width="11" style="396" customWidth="1"/>
    <col min="11778" max="11778" width="8.66666666666667" style="396" customWidth="1"/>
    <col min="11779" max="11779" width="8.16666666666667" style="396" customWidth="1"/>
    <col min="11780" max="11780" width="7.16666666666667" style="396" customWidth="1"/>
    <col min="11781" max="11781" width="10" style="396" customWidth="1"/>
    <col min="11782" max="11782" width="5" style="396" customWidth="1"/>
    <col min="11783" max="11784" width="13.5" style="396" customWidth="1"/>
    <col min="11785" max="11785" width="13.1666666666667" style="396" customWidth="1"/>
    <col min="11786" max="11786" width="11.1666666666667" style="396" customWidth="1"/>
    <col min="11787" max="11787" width="11.6666666666667" style="396" customWidth="1"/>
    <col min="11788" max="11788" width="23.6666666666667" style="396" customWidth="1"/>
    <col min="11789" max="11789" width="10.6666666666667" style="396" customWidth="1"/>
    <col min="11790" max="11792" width="9.16666666666667" style="396" customWidth="1"/>
    <col min="11793" max="11794" width="9" style="396" customWidth="1"/>
    <col min="11795" max="11795" width="20.6666666666667" style="396" customWidth="1"/>
    <col min="11796" max="11796" width="15.1666666666667" style="396" customWidth="1"/>
    <col min="11797" max="11799" width="16.1666666666667" style="396" customWidth="1"/>
    <col min="11800" max="11800" width="20.1666666666667" style="396" customWidth="1"/>
    <col min="11801" max="11801" width="11" style="396" customWidth="1"/>
    <col min="11802" max="11802" width="31.1666666666667" style="396" customWidth="1"/>
    <col min="11803" max="11803" width="17.1666666666667" style="396" customWidth="1"/>
    <col min="11804" max="12030" width="9" style="396" customWidth="1"/>
    <col min="12031" max="12031" width="4.66666666666667" style="396" customWidth="1"/>
    <col min="12032" max="12032" width="13.5" style="396" customWidth="1"/>
    <col min="12033" max="12033" width="11" style="396" customWidth="1"/>
    <col min="12034" max="12034" width="8.66666666666667" style="396" customWidth="1"/>
    <col min="12035" max="12035" width="8.16666666666667" style="396" customWidth="1"/>
    <col min="12036" max="12036" width="7.16666666666667" style="396" customWidth="1"/>
    <col min="12037" max="12037" width="10" style="396" customWidth="1"/>
    <col min="12038" max="12038" width="5" style="396" customWidth="1"/>
    <col min="12039" max="12040" width="13.5" style="396" customWidth="1"/>
    <col min="12041" max="12041" width="13.1666666666667" style="396" customWidth="1"/>
    <col min="12042" max="12042" width="11.1666666666667" style="396" customWidth="1"/>
    <col min="12043" max="12043" width="11.6666666666667" style="396" customWidth="1"/>
    <col min="12044" max="12044" width="23.6666666666667" style="396" customWidth="1"/>
    <col min="12045" max="12045" width="10.6666666666667" style="396" customWidth="1"/>
    <col min="12046" max="12048" width="9.16666666666667" style="396" customWidth="1"/>
    <col min="12049" max="12050" width="9" style="396" customWidth="1"/>
    <col min="12051" max="12051" width="20.6666666666667" style="396" customWidth="1"/>
    <col min="12052" max="12052" width="15.1666666666667" style="396" customWidth="1"/>
    <col min="12053" max="12055" width="16.1666666666667" style="396" customWidth="1"/>
    <col min="12056" max="12056" width="20.1666666666667" style="396" customWidth="1"/>
    <col min="12057" max="12057" width="11" style="396" customWidth="1"/>
    <col min="12058" max="12058" width="31.1666666666667" style="396" customWidth="1"/>
    <col min="12059" max="12059" width="17.1666666666667" style="396" customWidth="1"/>
    <col min="12060" max="12286" width="9" style="396" customWidth="1"/>
    <col min="12287" max="12287" width="4.66666666666667" style="396" customWidth="1"/>
    <col min="12288" max="12288" width="13.5" style="396" customWidth="1"/>
    <col min="12289" max="12289" width="11" style="396" customWidth="1"/>
    <col min="12290" max="12290" width="8.66666666666667" style="396" customWidth="1"/>
    <col min="12291" max="12291" width="8.16666666666667" style="396" customWidth="1"/>
    <col min="12292" max="12292" width="7.16666666666667" style="396" customWidth="1"/>
    <col min="12293" max="12293" width="10" style="396" customWidth="1"/>
    <col min="12294" max="12294" width="5" style="396" customWidth="1"/>
    <col min="12295" max="12296" width="13.5" style="396" customWidth="1"/>
    <col min="12297" max="12297" width="13.1666666666667" style="396" customWidth="1"/>
    <col min="12298" max="12298" width="11.1666666666667" style="396" customWidth="1"/>
    <col min="12299" max="12299" width="11.6666666666667" style="396" customWidth="1"/>
    <col min="12300" max="12300" width="23.6666666666667" style="396" customWidth="1"/>
    <col min="12301" max="12301" width="10.6666666666667" style="396" customWidth="1"/>
    <col min="12302" max="12304" width="9.16666666666667" style="396" customWidth="1"/>
    <col min="12305" max="12306" width="9" style="396" customWidth="1"/>
    <col min="12307" max="12307" width="20.6666666666667" style="396" customWidth="1"/>
    <col min="12308" max="12308" width="15.1666666666667" style="396" customWidth="1"/>
    <col min="12309" max="12311" width="16.1666666666667" style="396" customWidth="1"/>
    <col min="12312" max="12312" width="20.1666666666667" style="396" customWidth="1"/>
    <col min="12313" max="12313" width="11" style="396" customWidth="1"/>
    <col min="12314" max="12314" width="31.1666666666667" style="396" customWidth="1"/>
    <col min="12315" max="12315" width="17.1666666666667" style="396" customWidth="1"/>
    <col min="12316" max="12542" width="9" style="396" customWidth="1"/>
    <col min="12543" max="12543" width="4.66666666666667" style="396" customWidth="1"/>
    <col min="12544" max="12544" width="13.5" style="396" customWidth="1"/>
    <col min="12545" max="12545" width="11" style="396" customWidth="1"/>
    <col min="12546" max="12546" width="8.66666666666667" style="396" customWidth="1"/>
    <col min="12547" max="12547" width="8.16666666666667" style="396" customWidth="1"/>
    <col min="12548" max="12548" width="7.16666666666667" style="396" customWidth="1"/>
    <col min="12549" max="12549" width="10" style="396" customWidth="1"/>
    <col min="12550" max="12550" width="5" style="396" customWidth="1"/>
    <col min="12551" max="12552" width="13.5" style="396" customWidth="1"/>
    <col min="12553" max="12553" width="13.1666666666667" style="396" customWidth="1"/>
    <col min="12554" max="12554" width="11.1666666666667" style="396" customWidth="1"/>
    <col min="12555" max="12555" width="11.6666666666667" style="396" customWidth="1"/>
    <col min="12556" max="12556" width="23.6666666666667" style="396" customWidth="1"/>
    <col min="12557" max="12557" width="10.6666666666667" style="396" customWidth="1"/>
    <col min="12558" max="12560" width="9.16666666666667" style="396" customWidth="1"/>
    <col min="12561" max="12562" width="9" style="396" customWidth="1"/>
    <col min="12563" max="12563" width="20.6666666666667" style="396" customWidth="1"/>
    <col min="12564" max="12564" width="15.1666666666667" style="396" customWidth="1"/>
    <col min="12565" max="12567" width="16.1666666666667" style="396" customWidth="1"/>
    <col min="12568" max="12568" width="20.1666666666667" style="396" customWidth="1"/>
    <col min="12569" max="12569" width="11" style="396" customWidth="1"/>
    <col min="12570" max="12570" width="31.1666666666667" style="396" customWidth="1"/>
    <col min="12571" max="12571" width="17.1666666666667" style="396" customWidth="1"/>
    <col min="12572" max="12798" width="9" style="396" customWidth="1"/>
    <col min="12799" max="12799" width="4.66666666666667" style="396" customWidth="1"/>
    <col min="12800" max="12800" width="13.5" style="396" customWidth="1"/>
    <col min="12801" max="12801" width="11" style="396" customWidth="1"/>
    <col min="12802" max="12802" width="8.66666666666667" style="396" customWidth="1"/>
    <col min="12803" max="12803" width="8.16666666666667" style="396" customWidth="1"/>
    <col min="12804" max="12804" width="7.16666666666667" style="396" customWidth="1"/>
    <col min="12805" max="12805" width="10" style="396" customWidth="1"/>
    <col min="12806" max="12806" width="5" style="396" customWidth="1"/>
    <col min="12807" max="12808" width="13.5" style="396" customWidth="1"/>
    <col min="12809" max="12809" width="13.1666666666667" style="396" customWidth="1"/>
    <col min="12810" max="12810" width="11.1666666666667" style="396" customWidth="1"/>
    <col min="12811" max="12811" width="11.6666666666667" style="396" customWidth="1"/>
    <col min="12812" max="12812" width="23.6666666666667" style="396" customWidth="1"/>
    <col min="12813" max="12813" width="10.6666666666667" style="396" customWidth="1"/>
    <col min="12814" max="12816" width="9.16666666666667" style="396" customWidth="1"/>
    <col min="12817" max="12818" width="9" style="396" customWidth="1"/>
    <col min="12819" max="12819" width="20.6666666666667" style="396" customWidth="1"/>
    <col min="12820" max="12820" width="15.1666666666667" style="396" customWidth="1"/>
    <col min="12821" max="12823" width="16.1666666666667" style="396" customWidth="1"/>
    <col min="12824" max="12824" width="20.1666666666667" style="396" customWidth="1"/>
    <col min="12825" max="12825" width="11" style="396" customWidth="1"/>
    <col min="12826" max="12826" width="31.1666666666667" style="396" customWidth="1"/>
    <col min="12827" max="12827" width="17.1666666666667" style="396" customWidth="1"/>
    <col min="12828" max="13054" width="9" style="396" customWidth="1"/>
    <col min="13055" max="13055" width="4.66666666666667" style="396" customWidth="1"/>
    <col min="13056" max="13056" width="13.5" style="396" customWidth="1"/>
    <col min="13057" max="13057" width="11" style="396" customWidth="1"/>
    <col min="13058" max="13058" width="8.66666666666667" style="396" customWidth="1"/>
    <col min="13059" max="13059" width="8.16666666666667" style="396" customWidth="1"/>
    <col min="13060" max="13060" width="7.16666666666667" style="396" customWidth="1"/>
    <col min="13061" max="13061" width="10" style="396" customWidth="1"/>
    <col min="13062" max="13062" width="5" style="396" customWidth="1"/>
    <col min="13063" max="13064" width="13.5" style="396" customWidth="1"/>
    <col min="13065" max="13065" width="13.1666666666667" style="396" customWidth="1"/>
    <col min="13066" max="13066" width="11.1666666666667" style="396" customWidth="1"/>
    <col min="13067" max="13067" width="11.6666666666667" style="396" customWidth="1"/>
    <col min="13068" max="13068" width="23.6666666666667" style="396" customWidth="1"/>
    <col min="13069" max="13069" width="10.6666666666667" style="396" customWidth="1"/>
    <col min="13070" max="13072" width="9.16666666666667" style="396" customWidth="1"/>
    <col min="13073" max="13074" width="9" style="396" customWidth="1"/>
    <col min="13075" max="13075" width="20.6666666666667" style="396" customWidth="1"/>
    <col min="13076" max="13076" width="15.1666666666667" style="396" customWidth="1"/>
    <col min="13077" max="13079" width="16.1666666666667" style="396" customWidth="1"/>
    <col min="13080" max="13080" width="20.1666666666667" style="396" customWidth="1"/>
    <col min="13081" max="13081" width="11" style="396" customWidth="1"/>
    <col min="13082" max="13082" width="31.1666666666667" style="396" customWidth="1"/>
    <col min="13083" max="13083" width="17.1666666666667" style="396" customWidth="1"/>
    <col min="13084" max="13310" width="9" style="396" customWidth="1"/>
    <col min="13311" max="13311" width="4.66666666666667" style="396" customWidth="1"/>
    <col min="13312" max="13312" width="13.5" style="396" customWidth="1"/>
    <col min="13313" max="13313" width="11" style="396" customWidth="1"/>
    <col min="13314" max="13314" width="8.66666666666667" style="396" customWidth="1"/>
    <col min="13315" max="13315" width="8.16666666666667" style="396" customWidth="1"/>
    <col min="13316" max="13316" width="7.16666666666667" style="396" customWidth="1"/>
    <col min="13317" max="13317" width="10" style="396" customWidth="1"/>
    <col min="13318" max="13318" width="5" style="396" customWidth="1"/>
    <col min="13319" max="13320" width="13.5" style="396" customWidth="1"/>
    <col min="13321" max="13321" width="13.1666666666667" style="396" customWidth="1"/>
    <col min="13322" max="13322" width="11.1666666666667" style="396" customWidth="1"/>
    <col min="13323" max="13323" width="11.6666666666667" style="396" customWidth="1"/>
    <col min="13324" max="13324" width="23.6666666666667" style="396" customWidth="1"/>
    <col min="13325" max="13325" width="10.6666666666667" style="396" customWidth="1"/>
    <col min="13326" max="13328" width="9.16666666666667" style="396" customWidth="1"/>
    <col min="13329" max="13330" width="9" style="396" customWidth="1"/>
    <col min="13331" max="13331" width="20.6666666666667" style="396" customWidth="1"/>
    <col min="13332" max="13332" width="15.1666666666667" style="396" customWidth="1"/>
    <col min="13333" max="13335" width="16.1666666666667" style="396" customWidth="1"/>
    <col min="13336" max="13336" width="20.1666666666667" style="396" customWidth="1"/>
    <col min="13337" max="13337" width="11" style="396" customWidth="1"/>
    <col min="13338" max="13338" width="31.1666666666667" style="396" customWidth="1"/>
    <col min="13339" max="13339" width="17.1666666666667" style="396" customWidth="1"/>
    <col min="13340" max="13566" width="9" style="396" customWidth="1"/>
    <col min="13567" max="13567" width="4.66666666666667" style="396" customWidth="1"/>
    <col min="13568" max="13568" width="13.5" style="396" customWidth="1"/>
    <col min="13569" max="13569" width="11" style="396" customWidth="1"/>
    <col min="13570" max="13570" width="8.66666666666667" style="396" customWidth="1"/>
    <col min="13571" max="13571" width="8.16666666666667" style="396" customWidth="1"/>
    <col min="13572" max="13572" width="7.16666666666667" style="396" customWidth="1"/>
    <col min="13573" max="13573" width="10" style="396" customWidth="1"/>
    <col min="13574" max="13574" width="5" style="396" customWidth="1"/>
    <col min="13575" max="13576" width="13.5" style="396" customWidth="1"/>
    <col min="13577" max="13577" width="13.1666666666667" style="396" customWidth="1"/>
    <col min="13578" max="13578" width="11.1666666666667" style="396" customWidth="1"/>
    <col min="13579" max="13579" width="11.6666666666667" style="396" customWidth="1"/>
    <col min="13580" max="13580" width="23.6666666666667" style="396" customWidth="1"/>
    <col min="13581" max="13581" width="10.6666666666667" style="396" customWidth="1"/>
    <col min="13582" max="13584" width="9.16666666666667" style="396" customWidth="1"/>
    <col min="13585" max="13586" width="9" style="396" customWidth="1"/>
    <col min="13587" max="13587" width="20.6666666666667" style="396" customWidth="1"/>
    <col min="13588" max="13588" width="15.1666666666667" style="396" customWidth="1"/>
    <col min="13589" max="13591" width="16.1666666666667" style="396" customWidth="1"/>
    <col min="13592" max="13592" width="20.1666666666667" style="396" customWidth="1"/>
    <col min="13593" max="13593" width="11" style="396" customWidth="1"/>
    <col min="13594" max="13594" width="31.1666666666667" style="396" customWidth="1"/>
    <col min="13595" max="13595" width="17.1666666666667" style="396" customWidth="1"/>
    <col min="13596" max="13822" width="9" style="396" customWidth="1"/>
    <col min="13823" max="13823" width="4.66666666666667" style="396" customWidth="1"/>
    <col min="13824" max="13824" width="13.5" style="396" customWidth="1"/>
    <col min="13825" max="13825" width="11" style="396" customWidth="1"/>
    <col min="13826" max="13826" width="8.66666666666667" style="396" customWidth="1"/>
    <col min="13827" max="13827" width="8.16666666666667" style="396" customWidth="1"/>
    <col min="13828" max="13828" width="7.16666666666667" style="396" customWidth="1"/>
    <col min="13829" max="13829" width="10" style="396" customWidth="1"/>
    <col min="13830" max="13830" width="5" style="396" customWidth="1"/>
    <col min="13831" max="13832" width="13.5" style="396" customWidth="1"/>
    <col min="13833" max="13833" width="13.1666666666667" style="396" customWidth="1"/>
    <col min="13834" max="13834" width="11.1666666666667" style="396" customWidth="1"/>
    <col min="13835" max="13835" width="11.6666666666667" style="396" customWidth="1"/>
    <col min="13836" max="13836" width="23.6666666666667" style="396" customWidth="1"/>
    <col min="13837" max="13837" width="10.6666666666667" style="396" customWidth="1"/>
    <col min="13838" max="13840" width="9.16666666666667" style="396" customWidth="1"/>
    <col min="13841" max="13842" width="9" style="396" customWidth="1"/>
    <col min="13843" max="13843" width="20.6666666666667" style="396" customWidth="1"/>
    <col min="13844" max="13844" width="15.1666666666667" style="396" customWidth="1"/>
    <col min="13845" max="13847" width="16.1666666666667" style="396" customWidth="1"/>
    <col min="13848" max="13848" width="20.1666666666667" style="396" customWidth="1"/>
    <col min="13849" max="13849" width="11" style="396" customWidth="1"/>
    <col min="13850" max="13850" width="31.1666666666667" style="396" customWidth="1"/>
    <col min="13851" max="13851" width="17.1666666666667" style="396" customWidth="1"/>
    <col min="13852" max="14078" width="9" style="396" customWidth="1"/>
    <col min="14079" max="14079" width="4.66666666666667" style="396" customWidth="1"/>
    <col min="14080" max="14080" width="13.5" style="396" customWidth="1"/>
    <col min="14081" max="14081" width="11" style="396" customWidth="1"/>
    <col min="14082" max="14082" width="8.66666666666667" style="396" customWidth="1"/>
    <col min="14083" max="14083" width="8.16666666666667" style="396" customWidth="1"/>
    <col min="14084" max="14084" width="7.16666666666667" style="396" customWidth="1"/>
    <col min="14085" max="14085" width="10" style="396" customWidth="1"/>
    <col min="14086" max="14086" width="5" style="396" customWidth="1"/>
    <col min="14087" max="14088" width="13.5" style="396" customWidth="1"/>
    <col min="14089" max="14089" width="13.1666666666667" style="396" customWidth="1"/>
    <col min="14090" max="14090" width="11.1666666666667" style="396" customWidth="1"/>
    <col min="14091" max="14091" width="11.6666666666667" style="396" customWidth="1"/>
    <col min="14092" max="14092" width="23.6666666666667" style="396" customWidth="1"/>
    <col min="14093" max="14093" width="10.6666666666667" style="396" customWidth="1"/>
    <col min="14094" max="14096" width="9.16666666666667" style="396" customWidth="1"/>
    <col min="14097" max="14098" width="9" style="396" customWidth="1"/>
    <col min="14099" max="14099" width="20.6666666666667" style="396" customWidth="1"/>
    <col min="14100" max="14100" width="15.1666666666667" style="396" customWidth="1"/>
    <col min="14101" max="14103" width="16.1666666666667" style="396" customWidth="1"/>
    <col min="14104" max="14104" width="20.1666666666667" style="396" customWidth="1"/>
    <col min="14105" max="14105" width="11" style="396" customWidth="1"/>
    <col min="14106" max="14106" width="31.1666666666667" style="396" customWidth="1"/>
    <col min="14107" max="14107" width="17.1666666666667" style="396" customWidth="1"/>
    <col min="14108" max="14334" width="9" style="396" customWidth="1"/>
    <col min="14335" max="14335" width="4.66666666666667" style="396" customWidth="1"/>
    <col min="14336" max="14336" width="13.5" style="396" customWidth="1"/>
    <col min="14337" max="14337" width="11" style="396" customWidth="1"/>
    <col min="14338" max="14338" width="8.66666666666667" style="396" customWidth="1"/>
    <col min="14339" max="14339" width="8.16666666666667" style="396" customWidth="1"/>
    <col min="14340" max="14340" width="7.16666666666667" style="396" customWidth="1"/>
    <col min="14341" max="14341" width="10" style="396" customWidth="1"/>
    <col min="14342" max="14342" width="5" style="396" customWidth="1"/>
    <col min="14343" max="14344" width="13.5" style="396" customWidth="1"/>
    <col min="14345" max="14345" width="13.1666666666667" style="396" customWidth="1"/>
    <col min="14346" max="14346" width="11.1666666666667" style="396" customWidth="1"/>
    <col min="14347" max="14347" width="11.6666666666667" style="396" customWidth="1"/>
    <col min="14348" max="14348" width="23.6666666666667" style="396" customWidth="1"/>
    <col min="14349" max="14349" width="10.6666666666667" style="396" customWidth="1"/>
    <col min="14350" max="14352" width="9.16666666666667" style="396" customWidth="1"/>
    <col min="14353" max="14354" width="9" style="396" customWidth="1"/>
    <col min="14355" max="14355" width="20.6666666666667" style="396" customWidth="1"/>
    <col min="14356" max="14356" width="15.1666666666667" style="396" customWidth="1"/>
    <col min="14357" max="14359" width="16.1666666666667" style="396" customWidth="1"/>
    <col min="14360" max="14360" width="20.1666666666667" style="396" customWidth="1"/>
    <col min="14361" max="14361" width="11" style="396" customWidth="1"/>
    <col min="14362" max="14362" width="31.1666666666667" style="396" customWidth="1"/>
    <col min="14363" max="14363" width="17.1666666666667" style="396" customWidth="1"/>
    <col min="14364" max="14590" width="9" style="396" customWidth="1"/>
    <col min="14591" max="14591" width="4.66666666666667" style="396" customWidth="1"/>
    <col min="14592" max="14592" width="13.5" style="396" customWidth="1"/>
    <col min="14593" max="14593" width="11" style="396" customWidth="1"/>
    <col min="14594" max="14594" width="8.66666666666667" style="396" customWidth="1"/>
    <col min="14595" max="14595" width="8.16666666666667" style="396" customWidth="1"/>
    <col min="14596" max="14596" width="7.16666666666667" style="396" customWidth="1"/>
    <col min="14597" max="14597" width="10" style="396" customWidth="1"/>
    <col min="14598" max="14598" width="5" style="396" customWidth="1"/>
    <col min="14599" max="14600" width="13.5" style="396" customWidth="1"/>
    <col min="14601" max="14601" width="13.1666666666667" style="396" customWidth="1"/>
    <col min="14602" max="14602" width="11.1666666666667" style="396" customWidth="1"/>
    <col min="14603" max="14603" width="11.6666666666667" style="396" customWidth="1"/>
    <col min="14604" max="14604" width="23.6666666666667" style="396" customWidth="1"/>
    <col min="14605" max="14605" width="10.6666666666667" style="396" customWidth="1"/>
    <col min="14606" max="14608" width="9.16666666666667" style="396" customWidth="1"/>
    <col min="14609" max="14610" width="9" style="396" customWidth="1"/>
    <col min="14611" max="14611" width="20.6666666666667" style="396" customWidth="1"/>
    <col min="14612" max="14612" width="15.1666666666667" style="396" customWidth="1"/>
    <col min="14613" max="14615" width="16.1666666666667" style="396" customWidth="1"/>
    <col min="14616" max="14616" width="20.1666666666667" style="396" customWidth="1"/>
    <col min="14617" max="14617" width="11" style="396" customWidth="1"/>
    <col min="14618" max="14618" width="31.1666666666667" style="396" customWidth="1"/>
    <col min="14619" max="14619" width="17.1666666666667" style="396" customWidth="1"/>
    <col min="14620" max="14846" width="9" style="396" customWidth="1"/>
    <col min="14847" max="14847" width="4.66666666666667" style="396" customWidth="1"/>
    <col min="14848" max="14848" width="13.5" style="396" customWidth="1"/>
    <col min="14849" max="14849" width="11" style="396" customWidth="1"/>
    <col min="14850" max="14850" width="8.66666666666667" style="396" customWidth="1"/>
    <col min="14851" max="14851" width="8.16666666666667" style="396" customWidth="1"/>
    <col min="14852" max="14852" width="7.16666666666667" style="396" customWidth="1"/>
    <col min="14853" max="14853" width="10" style="396" customWidth="1"/>
    <col min="14854" max="14854" width="5" style="396" customWidth="1"/>
    <col min="14855" max="14856" width="13.5" style="396" customWidth="1"/>
    <col min="14857" max="14857" width="13.1666666666667" style="396" customWidth="1"/>
    <col min="14858" max="14858" width="11.1666666666667" style="396" customWidth="1"/>
    <col min="14859" max="14859" width="11.6666666666667" style="396" customWidth="1"/>
    <col min="14860" max="14860" width="23.6666666666667" style="396" customWidth="1"/>
    <col min="14861" max="14861" width="10.6666666666667" style="396" customWidth="1"/>
    <col min="14862" max="14864" width="9.16666666666667" style="396" customWidth="1"/>
    <col min="14865" max="14866" width="9" style="396" customWidth="1"/>
    <col min="14867" max="14867" width="20.6666666666667" style="396" customWidth="1"/>
    <col min="14868" max="14868" width="15.1666666666667" style="396" customWidth="1"/>
    <col min="14869" max="14871" width="16.1666666666667" style="396" customWidth="1"/>
    <col min="14872" max="14872" width="20.1666666666667" style="396" customWidth="1"/>
    <col min="14873" max="14873" width="11" style="396" customWidth="1"/>
    <col min="14874" max="14874" width="31.1666666666667" style="396" customWidth="1"/>
    <col min="14875" max="14875" width="17.1666666666667" style="396" customWidth="1"/>
    <col min="14876" max="15102" width="9" style="396" customWidth="1"/>
    <col min="15103" max="15103" width="4.66666666666667" style="396" customWidth="1"/>
    <col min="15104" max="15104" width="13.5" style="396" customWidth="1"/>
    <col min="15105" max="15105" width="11" style="396" customWidth="1"/>
    <col min="15106" max="15106" width="8.66666666666667" style="396" customWidth="1"/>
    <col min="15107" max="15107" width="8.16666666666667" style="396" customWidth="1"/>
    <col min="15108" max="15108" width="7.16666666666667" style="396" customWidth="1"/>
    <col min="15109" max="15109" width="10" style="396" customWidth="1"/>
    <col min="15110" max="15110" width="5" style="396" customWidth="1"/>
    <col min="15111" max="15112" width="13.5" style="396" customWidth="1"/>
    <col min="15113" max="15113" width="13.1666666666667" style="396" customWidth="1"/>
    <col min="15114" max="15114" width="11.1666666666667" style="396" customWidth="1"/>
    <col min="15115" max="15115" width="11.6666666666667" style="396" customWidth="1"/>
    <col min="15116" max="15116" width="23.6666666666667" style="396" customWidth="1"/>
    <col min="15117" max="15117" width="10.6666666666667" style="396" customWidth="1"/>
    <col min="15118" max="15120" width="9.16666666666667" style="396" customWidth="1"/>
    <col min="15121" max="15122" width="9" style="396" customWidth="1"/>
    <col min="15123" max="15123" width="20.6666666666667" style="396" customWidth="1"/>
    <col min="15124" max="15124" width="15.1666666666667" style="396" customWidth="1"/>
    <col min="15125" max="15127" width="16.1666666666667" style="396" customWidth="1"/>
    <col min="15128" max="15128" width="20.1666666666667" style="396" customWidth="1"/>
    <col min="15129" max="15129" width="11" style="396" customWidth="1"/>
    <col min="15130" max="15130" width="31.1666666666667" style="396" customWidth="1"/>
    <col min="15131" max="15131" width="17.1666666666667" style="396" customWidth="1"/>
    <col min="15132" max="15358" width="9" style="396" customWidth="1"/>
    <col min="15359" max="15359" width="4.66666666666667" style="396" customWidth="1"/>
    <col min="15360" max="15360" width="13.5" style="396" customWidth="1"/>
    <col min="15361" max="15361" width="11" style="396" customWidth="1"/>
    <col min="15362" max="15362" width="8.66666666666667" style="396" customWidth="1"/>
    <col min="15363" max="15363" width="8.16666666666667" style="396" customWidth="1"/>
    <col min="15364" max="15364" width="7.16666666666667" style="396" customWidth="1"/>
    <col min="15365" max="15365" width="10" style="396" customWidth="1"/>
    <col min="15366" max="15366" width="5" style="396" customWidth="1"/>
    <col min="15367" max="15368" width="13.5" style="396" customWidth="1"/>
    <col min="15369" max="15369" width="13.1666666666667" style="396" customWidth="1"/>
    <col min="15370" max="15370" width="11.1666666666667" style="396" customWidth="1"/>
    <col min="15371" max="15371" width="11.6666666666667" style="396" customWidth="1"/>
    <col min="15372" max="15372" width="23.6666666666667" style="396" customWidth="1"/>
    <col min="15373" max="15373" width="10.6666666666667" style="396" customWidth="1"/>
    <col min="15374" max="15376" width="9.16666666666667" style="396" customWidth="1"/>
    <col min="15377" max="15378" width="9" style="396" customWidth="1"/>
    <col min="15379" max="15379" width="20.6666666666667" style="396" customWidth="1"/>
    <col min="15380" max="15380" width="15.1666666666667" style="396" customWidth="1"/>
    <col min="15381" max="15383" width="16.1666666666667" style="396" customWidth="1"/>
    <col min="15384" max="15384" width="20.1666666666667" style="396" customWidth="1"/>
    <col min="15385" max="15385" width="11" style="396" customWidth="1"/>
    <col min="15386" max="15386" width="31.1666666666667" style="396" customWidth="1"/>
    <col min="15387" max="15387" width="17.1666666666667" style="396" customWidth="1"/>
    <col min="15388" max="15614" width="9" style="396" customWidth="1"/>
    <col min="15615" max="15615" width="4.66666666666667" style="396" customWidth="1"/>
    <col min="15616" max="15616" width="13.5" style="396" customWidth="1"/>
    <col min="15617" max="15617" width="11" style="396" customWidth="1"/>
    <col min="15618" max="15618" width="8.66666666666667" style="396" customWidth="1"/>
    <col min="15619" max="15619" width="8.16666666666667" style="396" customWidth="1"/>
    <col min="15620" max="15620" width="7.16666666666667" style="396" customWidth="1"/>
    <col min="15621" max="15621" width="10" style="396" customWidth="1"/>
    <col min="15622" max="15622" width="5" style="396" customWidth="1"/>
    <col min="15623" max="15624" width="13.5" style="396" customWidth="1"/>
    <col min="15625" max="15625" width="13.1666666666667" style="396" customWidth="1"/>
    <col min="15626" max="15626" width="11.1666666666667" style="396" customWidth="1"/>
    <col min="15627" max="15627" width="11.6666666666667" style="396" customWidth="1"/>
    <col min="15628" max="15628" width="23.6666666666667" style="396" customWidth="1"/>
    <col min="15629" max="15629" width="10.6666666666667" style="396" customWidth="1"/>
    <col min="15630" max="15632" width="9.16666666666667" style="396" customWidth="1"/>
    <col min="15633" max="15634" width="9" style="396" customWidth="1"/>
    <col min="15635" max="15635" width="20.6666666666667" style="396" customWidth="1"/>
    <col min="15636" max="15636" width="15.1666666666667" style="396" customWidth="1"/>
    <col min="15637" max="15639" width="16.1666666666667" style="396" customWidth="1"/>
    <col min="15640" max="15640" width="20.1666666666667" style="396" customWidth="1"/>
    <col min="15641" max="15641" width="11" style="396" customWidth="1"/>
    <col min="15642" max="15642" width="31.1666666666667" style="396" customWidth="1"/>
    <col min="15643" max="15643" width="17.1666666666667" style="396" customWidth="1"/>
    <col min="15644" max="15870" width="9" style="396" customWidth="1"/>
    <col min="15871" max="15871" width="4.66666666666667" style="396" customWidth="1"/>
    <col min="15872" max="15872" width="13.5" style="396" customWidth="1"/>
    <col min="15873" max="15873" width="11" style="396" customWidth="1"/>
    <col min="15874" max="15874" width="8.66666666666667" style="396" customWidth="1"/>
    <col min="15875" max="15875" width="8.16666666666667" style="396" customWidth="1"/>
    <col min="15876" max="15876" width="7.16666666666667" style="396" customWidth="1"/>
    <col min="15877" max="15877" width="10" style="396" customWidth="1"/>
    <col min="15878" max="15878" width="5" style="396" customWidth="1"/>
    <col min="15879" max="15880" width="13.5" style="396" customWidth="1"/>
    <col min="15881" max="15881" width="13.1666666666667" style="396" customWidth="1"/>
    <col min="15882" max="15882" width="11.1666666666667" style="396" customWidth="1"/>
    <col min="15883" max="15883" width="11.6666666666667" style="396" customWidth="1"/>
    <col min="15884" max="15884" width="23.6666666666667" style="396" customWidth="1"/>
    <col min="15885" max="15885" width="10.6666666666667" style="396" customWidth="1"/>
    <col min="15886" max="15888" width="9.16666666666667" style="396" customWidth="1"/>
    <col min="15889" max="15890" width="9" style="396" customWidth="1"/>
    <col min="15891" max="15891" width="20.6666666666667" style="396" customWidth="1"/>
    <col min="15892" max="15892" width="15.1666666666667" style="396" customWidth="1"/>
    <col min="15893" max="15895" width="16.1666666666667" style="396" customWidth="1"/>
    <col min="15896" max="15896" width="20.1666666666667" style="396" customWidth="1"/>
    <col min="15897" max="15897" width="11" style="396" customWidth="1"/>
    <col min="15898" max="15898" width="31.1666666666667" style="396" customWidth="1"/>
    <col min="15899" max="15899" width="17.1666666666667" style="396" customWidth="1"/>
    <col min="15900" max="16126" width="9" style="396" customWidth="1"/>
    <col min="16127" max="16127" width="4.66666666666667" style="396" customWidth="1"/>
    <col min="16128" max="16128" width="13.5" style="396" customWidth="1"/>
    <col min="16129" max="16129" width="11" style="396" customWidth="1"/>
    <col min="16130" max="16130" width="8.66666666666667" style="396" customWidth="1"/>
    <col min="16131" max="16131" width="8.16666666666667" style="396" customWidth="1"/>
    <col min="16132" max="16132" width="7.16666666666667" style="396" customWidth="1"/>
    <col min="16133" max="16133" width="10" style="396" customWidth="1"/>
    <col min="16134" max="16134" width="5" style="396" customWidth="1"/>
    <col min="16135" max="16136" width="13.5" style="396" customWidth="1"/>
    <col min="16137" max="16137" width="13.1666666666667" style="396" customWidth="1"/>
    <col min="16138" max="16138" width="11.1666666666667" style="396" customWidth="1"/>
    <col min="16139" max="16139" width="11.6666666666667" style="396" customWidth="1"/>
    <col min="16140" max="16140" width="23.6666666666667" style="396" customWidth="1"/>
    <col min="16141" max="16141" width="10.6666666666667" style="396" customWidth="1"/>
    <col min="16142" max="16144" width="9.16666666666667" style="396" customWidth="1"/>
    <col min="16145" max="16146" width="9" style="396" customWidth="1"/>
    <col min="16147" max="16147" width="20.6666666666667" style="396" customWidth="1"/>
    <col min="16148" max="16148" width="15.1666666666667" style="396" customWidth="1"/>
    <col min="16149" max="16151" width="16.1666666666667" style="396" customWidth="1"/>
    <col min="16152" max="16152" width="20.1666666666667" style="396" customWidth="1"/>
    <col min="16153" max="16153" width="11" style="396" customWidth="1"/>
    <col min="16154" max="16154" width="31.1666666666667" style="396" customWidth="1"/>
    <col min="16155" max="16155" width="17.1666666666667" style="396" customWidth="1"/>
    <col min="16156" max="16384" width="9" style="396" customWidth="1"/>
  </cols>
  <sheetData>
    <row r="1" spans="1:1">
      <c r="A1" s="368" t="s">
        <v>0</v>
      </c>
    </row>
    <row r="2" s="394" customFormat="1" ht="30" customHeight="1" spans="1:1">
      <c r="A2" s="398" t="s">
        <v>62</v>
      </c>
    </row>
    <row r="3" s="394" customFormat="1" spans="1:1">
      <c r="A3" s="399" t="str">
        <f>"评估基准日："&amp;TEXT(基本信息输入表!M7,"yyyy年mm月dd日")</f>
        <v>评估基准日：2024年04月30日</v>
      </c>
    </row>
    <row r="4" s="394" customFormat="1" ht="14.25" customHeight="1" spans="1:25">
      <c r="A4" s="399"/>
      <c r="B4" s="400"/>
      <c r="C4" s="400"/>
      <c r="D4" s="400"/>
      <c r="E4" s="400"/>
      <c r="F4" s="399"/>
      <c r="G4" s="399"/>
      <c r="H4" s="399"/>
      <c r="I4" s="422"/>
      <c r="J4" s="422"/>
      <c r="K4" s="422"/>
      <c r="L4" s="422"/>
      <c r="M4" s="423"/>
      <c r="Y4" s="423" t="s">
        <v>1457</v>
      </c>
    </row>
    <row r="5" s="394" customFormat="1" ht="15.75" customHeight="1" spans="1:26">
      <c r="A5" s="401" t="str">
        <f>基本信息输入表!K6&amp;"："&amp;基本信息输入表!M6</f>
        <v>产权持有单位：昆明中石油昆仑车用天然气有限公司</v>
      </c>
      <c r="B5" s="402"/>
      <c r="C5" s="402"/>
      <c r="D5" s="402"/>
      <c r="E5" s="403"/>
      <c r="F5" s="404"/>
      <c r="G5" s="404"/>
      <c r="H5" s="404"/>
      <c r="I5" s="404"/>
      <c r="J5" s="404"/>
      <c r="K5" s="404"/>
      <c r="L5" s="404"/>
      <c r="M5" s="404"/>
      <c r="N5" s="423"/>
      <c r="Y5" s="404"/>
      <c r="Z5" s="208" t="s">
        <v>885</v>
      </c>
    </row>
    <row r="6" s="395" customFormat="1" ht="15.75" customHeight="1" spans="1:31">
      <c r="A6" s="405" t="s">
        <v>4</v>
      </c>
      <c r="B6" s="406" t="s">
        <v>1414</v>
      </c>
      <c r="C6" s="407" t="s">
        <v>1415</v>
      </c>
      <c r="D6" s="406" t="s">
        <v>1416</v>
      </c>
      <c r="E6" s="406" t="s">
        <v>1417</v>
      </c>
      <c r="F6" s="408" t="s">
        <v>1418</v>
      </c>
      <c r="G6" s="408" t="s">
        <v>1458</v>
      </c>
      <c r="H6" s="406" t="s">
        <v>1419</v>
      </c>
      <c r="I6" s="406" t="s">
        <v>1420</v>
      </c>
      <c r="J6" s="406" t="s">
        <v>1459</v>
      </c>
      <c r="K6" s="407" t="s">
        <v>1422</v>
      </c>
      <c r="L6" s="407" t="s">
        <v>1423</v>
      </c>
      <c r="M6" s="407" t="s">
        <v>1424</v>
      </c>
      <c r="N6" s="407" t="s">
        <v>1460</v>
      </c>
      <c r="O6" s="407" t="s">
        <v>1426</v>
      </c>
      <c r="P6" s="84"/>
      <c r="Q6" s="84"/>
      <c r="R6" s="84"/>
      <c r="S6" s="84"/>
      <c r="T6" s="81"/>
      <c r="U6" s="428" t="s">
        <v>6</v>
      </c>
      <c r="V6" s="429" t="s">
        <v>1461</v>
      </c>
      <c r="W6" s="429" t="s">
        <v>1428</v>
      </c>
      <c r="X6" s="428" t="s">
        <v>7</v>
      </c>
      <c r="Y6" s="440" t="s">
        <v>683</v>
      </c>
      <c r="Z6" s="440" t="s">
        <v>176</v>
      </c>
      <c r="AA6" s="394"/>
      <c r="AB6" s="394"/>
      <c r="AC6" s="394"/>
      <c r="AD6" s="394"/>
      <c r="AE6" s="394"/>
    </row>
    <row r="7" s="395" customFormat="1" ht="24" customHeight="1" spans="1:31">
      <c r="A7" s="100"/>
      <c r="B7" s="100"/>
      <c r="C7" s="100"/>
      <c r="D7" s="100"/>
      <c r="E7" s="100"/>
      <c r="F7" s="95"/>
      <c r="G7" s="95"/>
      <c r="H7" s="100"/>
      <c r="I7" s="100"/>
      <c r="J7" s="100"/>
      <c r="K7" s="424" t="s">
        <v>1429</v>
      </c>
      <c r="L7" s="424" t="s">
        <v>1429</v>
      </c>
      <c r="M7" s="424" t="s">
        <v>1429</v>
      </c>
      <c r="N7" s="424" t="s">
        <v>1429</v>
      </c>
      <c r="O7" s="425" t="s">
        <v>1430</v>
      </c>
      <c r="P7" s="425" t="s">
        <v>1431</v>
      </c>
      <c r="Q7" s="425" t="s">
        <v>1432</v>
      </c>
      <c r="R7" s="430" t="s">
        <v>1433</v>
      </c>
      <c r="S7" s="430" t="s">
        <v>1434</v>
      </c>
      <c r="T7" s="425" t="s">
        <v>1435</v>
      </c>
      <c r="U7" s="100"/>
      <c r="V7" s="95"/>
      <c r="W7" s="95"/>
      <c r="X7" s="100"/>
      <c r="Y7" s="100"/>
      <c r="Z7" s="100"/>
      <c r="AA7" s="209" t="s">
        <v>890</v>
      </c>
      <c r="AB7" s="394"/>
      <c r="AC7" s="394"/>
      <c r="AD7" s="394"/>
      <c r="AE7" s="394"/>
    </row>
    <row r="8" s="395" customFormat="1" ht="15.75" customHeight="1" spans="1:31">
      <c r="A8" s="19" t="str">
        <f>IF(C8="","",ROW()-7)</f>
        <v/>
      </c>
      <c r="B8" s="409"/>
      <c r="C8" s="410"/>
      <c r="D8" s="409"/>
      <c r="E8" s="411"/>
      <c r="F8" s="411"/>
      <c r="G8" s="412"/>
      <c r="H8" s="411"/>
      <c r="I8" s="21"/>
      <c r="J8" s="21"/>
      <c r="K8" s="413"/>
      <c r="L8" s="410"/>
      <c r="M8" s="410"/>
      <c r="N8" s="410"/>
      <c r="O8" s="426"/>
      <c r="P8" s="426"/>
      <c r="Q8" s="426"/>
      <c r="R8" s="426"/>
      <c r="S8" s="431"/>
      <c r="T8" s="432"/>
      <c r="U8" s="433"/>
      <c r="V8" s="434"/>
      <c r="W8" s="433"/>
      <c r="X8" s="433"/>
      <c r="Y8" s="22" t="str">
        <f>IF(W8=0,"",(X8-W8)/W8*100)</f>
        <v/>
      </c>
      <c r="Z8" s="411"/>
      <c r="AA8" s="422" t="s">
        <v>1462</v>
      </c>
      <c r="AB8" s="394"/>
      <c r="AC8" s="394"/>
      <c r="AD8" s="394"/>
      <c r="AE8" s="394"/>
    </row>
    <row r="9" s="395" customFormat="1" ht="15.75" customHeight="1" spans="1:31">
      <c r="A9" s="19" t="str">
        <f t="shared" ref="A9:A24" si="0">IF(C9="","",ROW()-7)</f>
        <v/>
      </c>
      <c r="B9" s="409"/>
      <c r="C9" s="410"/>
      <c r="D9" s="409"/>
      <c r="E9" s="411"/>
      <c r="F9" s="411"/>
      <c r="G9" s="412"/>
      <c r="H9" s="411"/>
      <c r="I9" s="21"/>
      <c r="J9" s="21"/>
      <c r="K9" s="413"/>
      <c r="L9" s="410"/>
      <c r="M9" s="410"/>
      <c r="N9" s="410"/>
      <c r="O9" s="426"/>
      <c r="P9" s="426"/>
      <c r="Q9" s="426"/>
      <c r="R9" s="426"/>
      <c r="S9" s="431"/>
      <c r="T9" s="432"/>
      <c r="U9" s="433"/>
      <c r="V9" s="434"/>
      <c r="W9" s="433"/>
      <c r="X9" s="433"/>
      <c r="Y9" s="22" t="str">
        <f t="shared" ref="Y9:Y27" si="1">IF(W9=0,"",(X9-W9)/W9*100)</f>
        <v/>
      </c>
      <c r="Z9" s="411"/>
      <c r="AA9" s="422" t="s">
        <v>1463</v>
      </c>
      <c r="AB9" s="394"/>
      <c r="AC9" s="394"/>
      <c r="AD9" s="394"/>
      <c r="AE9" s="394"/>
    </row>
    <row r="10" s="395" customFormat="1" ht="15.75" customHeight="1" spans="1:31">
      <c r="A10" s="19" t="str">
        <f t="shared" si="0"/>
        <v/>
      </c>
      <c r="B10" s="409"/>
      <c r="C10" s="410"/>
      <c r="D10" s="409"/>
      <c r="E10" s="411"/>
      <c r="F10" s="411"/>
      <c r="G10" s="412"/>
      <c r="H10" s="411"/>
      <c r="I10" s="21"/>
      <c r="J10" s="21"/>
      <c r="K10" s="413"/>
      <c r="L10" s="410"/>
      <c r="M10" s="410"/>
      <c r="N10" s="410"/>
      <c r="O10" s="426"/>
      <c r="P10" s="426"/>
      <c r="Q10" s="426"/>
      <c r="R10" s="426"/>
      <c r="S10" s="431"/>
      <c r="T10" s="432"/>
      <c r="U10" s="433"/>
      <c r="V10" s="434"/>
      <c r="W10" s="433"/>
      <c r="X10" s="433"/>
      <c r="Y10" s="22" t="str">
        <f t="shared" si="1"/>
        <v/>
      </c>
      <c r="Z10" s="411"/>
      <c r="AA10" s="422" t="s">
        <v>1464</v>
      </c>
      <c r="AB10" s="394"/>
      <c r="AC10" s="394"/>
      <c r="AD10" s="394"/>
      <c r="AE10" s="394"/>
    </row>
    <row r="11" s="395" customFormat="1" ht="15.75" customHeight="1" spans="1:31">
      <c r="A11" s="19" t="str">
        <f t="shared" si="0"/>
        <v/>
      </c>
      <c r="B11" s="409"/>
      <c r="C11" s="410"/>
      <c r="D11" s="409"/>
      <c r="E11" s="411"/>
      <c r="F11" s="411"/>
      <c r="G11" s="412"/>
      <c r="H11" s="411"/>
      <c r="I11" s="21"/>
      <c r="J11" s="21"/>
      <c r="K11" s="413"/>
      <c r="L11" s="410"/>
      <c r="M11" s="410"/>
      <c r="N11" s="410"/>
      <c r="O11" s="426"/>
      <c r="P11" s="426"/>
      <c r="Q11" s="426"/>
      <c r="R11" s="426"/>
      <c r="S11" s="431"/>
      <c r="T11" s="432"/>
      <c r="U11" s="433"/>
      <c r="V11" s="434"/>
      <c r="W11" s="433"/>
      <c r="X11" s="433"/>
      <c r="Y11" s="22" t="str">
        <f t="shared" si="1"/>
        <v/>
      </c>
      <c r="Z11" s="411"/>
      <c r="AA11" s="422" t="s">
        <v>1465</v>
      </c>
      <c r="AB11" s="394"/>
      <c r="AC11" s="394"/>
      <c r="AD11" s="394"/>
      <c r="AE11" s="394"/>
    </row>
    <row r="12" s="395" customFormat="1" ht="15.75" customHeight="1" spans="1:31">
      <c r="A12" s="19" t="str">
        <f t="shared" si="0"/>
        <v/>
      </c>
      <c r="B12" s="409"/>
      <c r="C12" s="410"/>
      <c r="D12" s="409"/>
      <c r="E12" s="411"/>
      <c r="F12" s="411"/>
      <c r="G12" s="412"/>
      <c r="H12" s="411"/>
      <c r="I12" s="21"/>
      <c r="J12" s="21"/>
      <c r="K12" s="413"/>
      <c r="L12" s="410"/>
      <c r="M12" s="410"/>
      <c r="N12" s="410"/>
      <c r="O12" s="426"/>
      <c r="P12" s="426"/>
      <c r="Q12" s="426"/>
      <c r="R12" s="426"/>
      <c r="S12" s="431"/>
      <c r="T12" s="432"/>
      <c r="U12" s="433"/>
      <c r="V12" s="434"/>
      <c r="W12" s="433"/>
      <c r="X12" s="433"/>
      <c r="Y12" s="22" t="str">
        <f t="shared" si="1"/>
        <v/>
      </c>
      <c r="Z12" s="411"/>
      <c r="AA12" s="422" t="s">
        <v>1466</v>
      </c>
      <c r="AB12" s="394"/>
      <c r="AC12" s="394"/>
      <c r="AD12" s="394"/>
      <c r="AE12" s="394"/>
    </row>
    <row r="13" s="395" customFormat="1" ht="15.75" customHeight="1" spans="1:31">
      <c r="A13" s="19" t="str">
        <f t="shared" si="0"/>
        <v/>
      </c>
      <c r="B13" s="409"/>
      <c r="C13" s="410"/>
      <c r="D13" s="409"/>
      <c r="E13" s="411"/>
      <c r="F13" s="411"/>
      <c r="G13" s="412"/>
      <c r="H13" s="411"/>
      <c r="I13" s="21"/>
      <c r="J13" s="21"/>
      <c r="K13" s="413"/>
      <c r="L13" s="410"/>
      <c r="M13" s="410"/>
      <c r="N13" s="410"/>
      <c r="O13" s="426"/>
      <c r="P13" s="426"/>
      <c r="Q13" s="426"/>
      <c r="R13" s="426"/>
      <c r="S13" s="431"/>
      <c r="T13" s="432"/>
      <c r="U13" s="433"/>
      <c r="V13" s="434"/>
      <c r="W13" s="433"/>
      <c r="X13" s="433"/>
      <c r="Y13" s="22" t="str">
        <f t="shared" si="1"/>
        <v/>
      </c>
      <c r="Z13" s="411"/>
      <c r="AA13" s="422" t="s">
        <v>1467</v>
      </c>
      <c r="AB13" s="394"/>
      <c r="AC13" s="394"/>
      <c r="AD13" s="394"/>
      <c r="AE13" s="394"/>
    </row>
    <row r="14" s="395" customFormat="1" ht="15.75" customHeight="1" spans="1:31">
      <c r="A14" s="19" t="str">
        <f t="shared" si="0"/>
        <v/>
      </c>
      <c r="B14" s="409"/>
      <c r="C14" s="410"/>
      <c r="D14" s="409"/>
      <c r="E14" s="411"/>
      <c r="F14" s="411"/>
      <c r="G14" s="412"/>
      <c r="H14" s="411"/>
      <c r="I14" s="21"/>
      <c r="J14" s="21"/>
      <c r="K14" s="413"/>
      <c r="L14" s="410"/>
      <c r="M14" s="410"/>
      <c r="N14" s="410"/>
      <c r="O14" s="426"/>
      <c r="P14" s="426"/>
      <c r="Q14" s="426"/>
      <c r="R14" s="426"/>
      <c r="S14" s="431"/>
      <c r="T14" s="432"/>
      <c r="U14" s="433"/>
      <c r="V14" s="434"/>
      <c r="W14" s="433"/>
      <c r="X14" s="433"/>
      <c r="Y14" s="22" t="str">
        <f t="shared" si="1"/>
        <v/>
      </c>
      <c r="Z14" s="411"/>
      <c r="AA14" s="422" t="s">
        <v>1468</v>
      </c>
      <c r="AB14" s="394"/>
      <c r="AC14" s="394"/>
      <c r="AD14" s="394"/>
      <c r="AE14" s="394"/>
    </row>
    <row r="15" s="395" customFormat="1" ht="15.75" customHeight="1" spans="1:31">
      <c r="A15" s="19" t="str">
        <f t="shared" si="0"/>
        <v/>
      </c>
      <c r="B15" s="409"/>
      <c r="C15" s="410"/>
      <c r="D15" s="409"/>
      <c r="E15" s="411"/>
      <c r="F15" s="411"/>
      <c r="G15" s="412"/>
      <c r="H15" s="411"/>
      <c r="I15" s="21"/>
      <c r="J15" s="21"/>
      <c r="K15" s="413"/>
      <c r="L15" s="410"/>
      <c r="M15" s="410"/>
      <c r="N15" s="410"/>
      <c r="O15" s="426"/>
      <c r="P15" s="426"/>
      <c r="Q15" s="426"/>
      <c r="R15" s="426"/>
      <c r="S15" s="431"/>
      <c r="T15" s="432"/>
      <c r="U15" s="433"/>
      <c r="V15" s="434"/>
      <c r="W15" s="433"/>
      <c r="X15" s="433"/>
      <c r="Y15" s="22" t="str">
        <f t="shared" si="1"/>
        <v/>
      </c>
      <c r="Z15" s="411"/>
      <c r="AA15" s="422" t="s">
        <v>1469</v>
      </c>
      <c r="AB15" s="394"/>
      <c r="AC15" s="394"/>
      <c r="AD15" s="394"/>
      <c r="AE15" s="394"/>
    </row>
    <row r="16" s="395" customFormat="1" ht="15.75" customHeight="1" spans="1:31">
      <c r="A16" s="19" t="str">
        <f t="shared" si="0"/>
        <v/>
      </c>
      <c r="B16" s="409"/>
      <c r="C16" s="410"/>
      <c r="D16" s="409"/>
      <c r="E16" s="411"/>
      <c r="F16" s="411"/>
      <c r="G16" s="412"/>
      <c r="H16" s="411"/>
      <c r="I16" s="21"/>
      <c r="J16" s="21"/>
      <c r="K16" s="413"/>
      <c r="L16" s="410"/>
      <c r="M16" s="410"/>
      <c r="N16" s="410"/>
      <c r="O16" s="426"/>
      <c r="P16" s="426"/>
      <c r="Q16" s="426"/>
      <c r="R16" s="426"/>
      <c r="S16" s="431"/>
      <c r="T16" s="432"/>
      <c r="U16" s="433"/>
      <c r="V16" s="434"/>
      <c r="W16" s="433"/>
      <c r="X16" s="433"/>
      <c r="Y16" s="22" t="str">
        <f t="shared" si="1"/>
        <v/>
      </c>
      <c r="Z16" s="411"/>
      <c r="AA16" s="422" t="s">
        <v>1470</v>
      </c>
      <c r="AB16" s="394"/>
      <c r="AC16" s="394"/>
      <c r="AD16" s="394"/>
      <c r="AE16" s="394"/>
    </row>
    <row r="17" s="395" customFormat="1" ht="15.75" customHeight="1" spans="1:31">
      <c r="A17" s="19" t="str">
        <f t="shared" si="0"/>
        <v/>
      </c>
      <c r="B17" s="409"/>
      <c r="C17" s="410"/>
      <c r="D17" s="409"/>
      <c r="E17" s="411"/>
      <c r="F17" s="411"/>
      <c r="G17" s="412"/>
      <c r="H17" s="411"/>
      <c r="I17" s="21"/>
      <c r="J17" s="21"/>
      <c r="K17" s="413"/>
      <c r="L17" s="410"/>
      <c r="M17" s="410"/>
      <c r="N17" s="410"/>
      <c r="O17" s="426"/>
      <c r="P17" s="426"/>
      <c r="Q17" s="426"/>
      <c r="R17" s="426"/>
      <c r="S17" s="431"/>
      <c r="T17" s="432"/>
      <c r="U17" s="433"/>
      <c r="V17" s="434"/>
      <c r="W17" s="433"/>
      <c r="X17" s="433"/>
      <c r="Y17" s="22" t="str">
        <f t="shared" si="1"/>
        <v/>
      </c>
      <c r="Z17" s="411"/>
      <c r="AA17" s="422" t="s">
        <v>1471</v>
      </c>
      <c r="AB17" s="394"/>
      <c r="AC17" s="394"/>
      <c r="AD17" s="394"/>
      <c r="AE17" s="394"/>
    </row>
    <row r="18" s="395" customFormat="1" ht="15.75" customHeight="1" spans="1:31">
      <c r="A18" s="19" t="str">
        <f t="shared" si="0"/>
        <v/>
      </c>
      <c r="B18" s="409"/>
      <c r="C18" s="410"/>
      <c r="D18" s="409"/>
      <c r="E18" s="411"/>
      <c r="F18" s="411"/>
      <c r="G18" s="412"/>
      <c r="H18" s="411"/>
      <c r="I18" s="21"/>
      <c r="J18" s="21"/>
      <c r="K18" s="413"/>
      <c r="L18" s="410"/>
      <c r="M18" s="410"/>
      <c r="N18" s="410"/>
      <c r="O18" s="426"/>
      <c r="P18" s="426"/>
      <c r="Q18" s="426"/>
      <c r="R18" s="426"/>
      <c r="S18" s="431"/>
      <c r="T18" s="432"/>
      <c r="U18" s="433"/>
      <c r="V18" s="434"/>
      <c r="W18" s="433"/>
      <c r="X18" s="433"/>
      <c r="Y18" s="22" t="str">
        <f t="shared" si="1"/>
        <v/>
      </c>
      <c r="Z18" s="411"/>
      <c r="AA18" s="422" t="s">
        <v>1472</v>
      </c>
      <c r="AB18" s="394"/>
      <c r="AC18" s="394"/>
      <c r="AD18" s="394"/>
      <c r="AE18" s="394"/>
    </row>
    <row r="19" s="395" customFormat="1" ht="15.75" customHeight="1" spans="1:31">
      <c r="A19" s="19" t="str">
        <f t="shared" si="0"/>
        <v/>
      </c>
      <c r="B19" s="409"/>
      <c r="C19" s="410"/>
      <c r="D19" s="409"/>
      <c r="E19" s="411"/>
      <c r="F19" s="411"/>
      <c r="G19" s="412"/>
      <c r="H19" s="411"/>
      <c r="I19" s="21"/>
      <c r="J19" s="21"/>
      <c r="K19" s="413"/>
      <c r="L19" s="410"/>
      <c r="M19" s="410"/>
      <c r="N19" s="410"/>
      <c r="O19" s="426"/>
      <c r="P19" s="426"/>
      <c r="Q19" s="426"/>
      <c r="R19" s="426"/>
      <c r="S19" s="431"/>
      <c r="T19" s="432"/>
      <c r="U19" s="433"/>
      <c r="V19" s="434"/>
      <c r="W19" s="433"/>
      <c r="X19" s="433"/>
      <c r="Y19" s="22" t="str">
        <f t="shared" si="1"/>
        <v/>
      </c>
      <c r="Z19" s="411"/>
      <c r="AA19" s="422" t="s">
        <v>1473</v>
      </c>
      <c r="AB19" s="394"/>
      <c r="AC19" s="394"/>
      <c r="AD19" s="394"/>
      <c r="AE19" s="394"/>
    </row>
    <row r="20" s="395" customFormat="1" ht="15.75" customHeight="1" spans="1:31">
      <c r="A20" s="19" t="str">
        <f t="shared" si="0"/>
        <v/>
      </c>
      <c r="B20" s="409"/>
      <c r="C20" s="410"/>
      <c r="D20" s="409"/>
      <c r="E20" s="411"/>
      <c r="F20" s="411"/>
      <c r="G20" s="412"/>
      <c r="H20" s="411"/>
      <c r="I20" s="21"/>
      <c r="J20" s="21"/>
      <c r="K20" s="413"/>
      <c r="L20" s="410"/>
      <c r="M20" s="410"/>
      <c r="N20" s="410"/>
      <c r="O20" s="426"/>
      <c r="P20" s="426"/>
      <c r="Q20" s="426"/>
      <c r="R20" s="426"/>
      <c r="S20" s="431"/>
      <c r="T20" s="432"/>
      <c r="U20" s="433"/>
      <c r="V20" s="434"/>
      <c r="W20" s="433"/>
      <c r="X20" s="433"/>
      <c r="Y20" s="22" t="str">
        <f t="shared" si="1"/>
        <v/>
      </c>
      <c r="Z20" s="411"/>
      <c r="AA20" s="422" t="s">
        <v>1474</v>
      </c>
      <c r="AB20" s="394"/>
      <c r="AC20" s="394"/>
      <c r="AD20" s="394"/>
      <c r="AE20" s="394"/>
    </row>
    <row r="21" s="395" customFormat="1" ht="15.75" customHeight="1" spans="1:31">
      <c r="A21" s="19" t="str">
        <f t="shared" si="0"/>
        <v/>
      </c>
      <c r="B21" s="409"/>
      <c r="C21" s="410"/>
      <c r="D21" s="409"/>
      <c r="E21" s="411"/>
      <c r="F21" s="411"/>
      <c r="G21" s="412"/>
      <c r="H21" s="411"/>
      <c r="I21" s="21"/>
      <c r="J21" s="21"/>
      <c r="K21" s="413"/>
      <c r="L21" s="410"/>
      <c r="M21" s="410"/>
      <c r="N21" s="410"/>
      <c r="O21" s="426"/>
      <c r="P21" s="426"/>
      <c r="Q21" s="426"/>
      <c r="R21" s="426"/>
      <c r="S21" s="431"/>
      <c r="T21" s="432"/>
      <c r="U21" s="433"/>
      <c r="V21" s="434"/>
      <c r="W21" s="433"/>
      <c r="X21" s="433"/>
      <c r="Y21" s="22" t="str">
        <f t="shared" si="1"/>
        <v/>
      </c>
      <c r="Z21" s="411"/>
      <c r="AA21" s="422" t="s">
        <v>1475</v>
      </c>
      <c r="AB21" s="394"/>
      <c r="AC21" s="394"/>
      <c r="AD21" s="394"/>
      <c r="AE21" s="394"/>
    </row>
    <row r="22" s="395" customFormat="1" ht="15.75" customHeight="1" spans="1:31">
      <c r="A22" s="19" t="str">
        <f t="shared" si="0"/>
        <v/>
      </c>
      <c r="B22" s="409"/>
      <c r="C22" s="410"/>
      <c r="D22" s="409"/>
      <c r="E22" s="411"/>
      <c r="F22" s="411"/>
      <c r="G22" s="412"/>
      <c r="H22" s="411"/>
      <c r="I22" s="21"/>
      <c r="J22" s="21"/>
      <c r="K22" s="413"/>
      <c r="L22" s="410"/>
      <c r="M22" s="410"/>
      <c r="N22" s="410"/>
      <c r="O22" s="426"/>
      <c r="P22" s="426"/>
      <c r="Q22" s="426"/>
      <c r="R22" s="426"/>
      <c r="S22" s="431"/>
      <c r="T22" s="432"/>
      <c r="U22" s="433"/>
      <c r="V22" s="434"/>
      <c r="W22" s="433"/>
      <c r="X22" s="433"/>
      <c r="Y22" s="22" t="str">
        <f t="shared" si="1"/>
        <v/>
      </c>
      <c r="Z22" s="411"/>
      <c r="AA22" s="422" t="s">
        <v>1476</v>
      </c>
      <c r="AB22" s="394"/>
      <c r="AC22" s="394"/>
      <c r="AD22" s="394"/>
      <c r="AE22" s="394"/>
    </row>
    <row r="23" s="395" customFormat="1" ht="15.75" customHeight="1" spans="1:31">
      <c r="A23" s="19" t="str">
        <f t="shared" si="0"/>
        <v/>
      </c>
      <c r="B23" s="409"/>
      <c r="C23" s="410"/>
      <c r="D23" s="409"/>
      <c r="E23" s="411"/>
      <c r="F23" s="411"/>
      <c r="G23" s="412"/>
      <c r="H23" s="411"/>
      <c r="I23" s="21"/>
      <c r="J23" s="21"/>
      <c r="K23" s="413"/>
      <c r="L23" s="410"/>
      <c r="M23" s="410"/>
      <c r="N23" s="410"/>
      <c r="O23" s="426"/>
      <c r="P23" s="426"/>
      <c r="Q23" s="426"/>
      <c r="R23" s="426"/>
      <c r="S23" s="431"/>
      <c r="T23" s="432"/>
      <c r="U23" s="433"/>
      <c r="V23" s="434"/>
      <c r="W23" s="433"/>
      <c r="X23" s="433"/>
      <c r="Y23" s="22" t="str">
        <f t="shared" si="1"/>
        <v/>
      </c>
      <c r="Z23" s="411"/>
      <c r="AA23" s="422" t="s">
        <v>1477</v>
      </c>
      <c r="AB23" s="394"/>
      <c r="AC23" s="394"/>
      <c r="AD23" s="394"/>
      <c r="AE23" s="394"/>
    </row>
    <row r="24" s="395" customFormat="1" spans="1:34">
      <c r="A24" s="19" t="str">
        <f t="shared" si="0"/>
        <v/>
      </c>
      <c r="B24" s="409"/>
      <c r="C24" s="410"/>
      <c r="D24" s="409"/>
      <c r="E24" s="411"/>
      <c r="F24" s="411"/>
      <c r="G24" s="412"/>
      <c r="H24" s="411"/>
      <c r="I24" s="21"/>
      <c r="J24" s="21"/>
      <c r="K24" s="413"/>
      <c r="L24" s="410"/>
      <c r="M24" s="410"/>
      <c r="N24" s="410"/>
      <c r="O24" s="426"/>
      <c r="P24" s="426"/>
      <c r="Q24" s="426"/>
      <c r="R24" s="426"/>
      <c r="S24" s="431"/>
      <c r="T24" s="432"/>
      <c r="U24" s="433"/>
      <c r="V24" s="434"/>
      <c r="W24" s="433"/>
      <c r="X24" s="433"/>
      <c r="Y24" s="22" t="str">
        <f t="shared" si="1"/>
        <v/>
      </c>
      <c r="Z24" s="411"/>
      <c r="AA24" s="422" t="s">
        <v>1478</v>
      </c>
      <c r="AB24" s="394"/>
      <c r="AC24" s="394"/>
      <c r="AD24" s="394"/>
      <c r="AE24" s="394"/>
      <c r="AF24" s="394"/>
      <c r="AG24" s="394"/>
      <c r="AH24" s="394"/>
    </row>
    <row r="25" s="395" customFormat="1" ht="15.75" customHeight="1" spans="1:34">
      <c r="A25" s="413" t="s">
        <v>1479</v>
      </c>
      <c r="B25" s="81"/>
      <c r="C25" s="413"/>
      <c r="D25" s="411"/>
      <c r="E25" s="411"/>
      <c r="F25" s="411"/>
      <c r="G25" s="414"/>
      <c r="H25" s="411"/>
      <c r="I25" s="427"/>
      <c r="J25" s="427"/>
      <c r="K25" s="413"/>
      <c r="L25" s="413"/>
      <c r="M25" s="413"/>
      <c r="N25" s="413"/>
      <c r="O25" s="414"/>
      <c r="P25" s="414"/>
      <c r="Q25" s="414"/>
      <c r="R25" s="414"/>
      <c r="S25" s="414"/>
      <c r="T25" s="414"/>
      <c r="U25" s="435">
        <f>SUM(U8:U24)</f>
        <v>0</v>
      </c>
      <c r="V25" s="435">
        <f>SUM(V8:V24)</f>
        <v>0</v>
      </c>
      <c r="W25" s="435">
        <f>SUM(W8:W24)</f>
        <v>0</v>
      </c>
      <c r="X25" s="435">
        <f>SUM(X8:X24)</f>
        <v>0</v>
      </c>
      <c r="Y25" s="22" t="str">
        <f t="shared" si="1"/>
        <v/>
      </c>
      <c r="Z25" s="411"/>
      <c r="AA25" s="394"/>
      <c r="AB25" s="394"/>
      <c r="AC25" s="394"/>
      <c r="AD25" s="394"/>
      <c r="AE25" s="394"/>
      <c r="AF25" s="394"/>
      <c r="AG25" s="394"/>
      <c r="AH25" s="394"/>
    </row>
    <row r="26" s="395" customFormat="1" ht="15.75" customHeight="1" spans="1:34">
      <c r="A26" s="413" t="s">
        <v>1480</v>
      </c>
      <c r="B26" s="81"/>
      <c r="C26" s="413"/>
      <c r="D26" s="411"/>
      <c r="E26" s="411"/>
      <c r="F26" s="411"/>
      <c r="G26" s="414"/>
      <c r="H26" s="411"/>
      <c r="I26" s="427"/>
      <c r="J26" s="427"/>
      <c r="K26" s="413"/>
      <c r="L26" s="413"/>
      <c r="M26" s="413"/>
      <c r="N26" s="413"/>
      <c r="O26" s="414"/>
      <c r="P26" s="414"/>
      <c r="Q26" s="414"/>
      <c r="R26" s="414"/>
      <c r="S26" s="414"/>
      <c r="T26" s="414"/>
      <c r="U26" s="435">
        <f>V25</f>
        <v>0</v>
      </c>
      <c r="V26" s="435"/>
      <c r="W26" s="435"/>
      <c r="X26" s="435"/>
      <c r="Y26" s="22"/>
      <c r="Z26" s="411"/>
      <c r="AA26" s="394"/>
      <c r="AB26" s="394"/>
      <c r="AC26" s="394"/>
      <c r="AD26" s="394"/>
      <c r="AE26" s="394"/>
      <c r="AF26" s="394"/>
      <c r="AG26" s="394"/>
      <c r="AH26" s="394"/>
    </row>
    <row r="27" s="395" customFormat="1" ht="18.75" customHeight="1" spans="1:34">
      <c r="A27" s="415" t="s">
        <v>1481</v>
      </c>
      <c r="B27" s="24"/>
      <c r="C27" s="416"/>
      <c r="D27" s="417"/>
      <c r="E27" s="417"/>
      <c r="F27" s="418"/>
      <c r="G27" s="419"/>
      <c r="H27" s="420"/>
      <c r="I27" s="420"/>
      <c r="J27" s="420"/>
      <c r="K27" s="420"/>
      <c r="L27" s="420"/>
      <c r="M27" s="420"/>
      <c r="N27" s="420"/>
      <c r="O27" s="419"/>
      <c r="P27" s="419"/>
      <c r="Q27" s="419"/>
      <c r="R27" s="419"/>
      <c r="S27" s="419"/>
      <c r="T27" s="419"/>
      <c r="U27" s="436">
        <f>U25-U26</f>
        <v>0</v>
      </c>
      <c r="V27" s="436"/>
      <c r="W27" s="436">
        <f>W25-W26</f>
        <v>0</v>
      </c>
      <c r="X27" s="436">
        <f>X25</f>
        <v>0</v>
      </c>
      <c r="Y27" s="22" t="str">
        <f t="shared" si="1"/>
        <v/>
      </c>
      <c r="Z27" s="418"/>
      <c r="AA27" s="394"/>
      <c r="AB27" s="394"/>
      <c r="AC27" s="394"/>
      <c r="AD27" s="394"/>
      <c r="AE27" s="394"/>
      <c r="AF27" s="394"/>
      <c r="AG27" s="394"/>
      <c r="AH27" s="394"/>
    </row>
    <row r="28" spans="1:27">
      <c r="A28" s="9" t="str">
        <f>基本信息输入表!$K$6&amp;"填表人："&amp;基本信息输入表!$M$38</f>
        <v>产权持有单位填表人：包娴</v>
      </c>
      <c r="U28" s="437"/>
      <c r="V28" s="437"/>
      <c r="W28" s="437"/>
      <c r="X28" s="9" t="str">
        <f>"评估人员："&amp;基本信息输入表!$Q$38</f>
        <v>评估人员：资谷才、王晓</v>
      </c>
      <c r="AA28" s="441" t="s">
        <v>837</v>
      </c>
    </row>
    <row r="29" spans="1:23">
      <c r="A29" s="9" t="str">
        <f>"填表日期："&amp;YEAR(基本信息输入表!$O$38)&amp;"年"&amp;MONTH(基本信息输入表!$O$38)&amp;"月"&amp;DAY(基本信息输入表!$O$38)&amp;"日"</f>
        <v>填表日期：2024年5月8日</v>
      </c>
      <c r="U29" s="437"/>
      <c r="V29" s="437"/>
      <c r="W29" s="437"/>
    </row>
    <row r="30" spans="21:27">
      <c r="U30" s="437"/>
      <c r="V30" s="437"/>
      <c r="W30" s="437"/>
      <c r="X30" s="438"/>
      <c r="Y30" s="438"/>
      <c r="AA30" s="54"/>
    </row>
    <row r="31" spans="21:23">
      <c r="U31" s="437"/>
      <c r="V31" s="437"/>
      <c r="W31" s="437"/>
    </row>
    <row r="32" spans="21:24">
      <c r="U32" s="437"/>
      <c r="V32" s="437"/>
      <c r="W32" s="437"/>
      <c r="X32" s="438"/>
    </row>
    <row r="33" spans="21:23">
      <c r="U33" s="437"/>
      <c r="V33" s="437"/>
      <c r="W33" s="437"/>
    </row>
    <row r="34" spans="21:23">
      <c r="U34" s="437"/>
      <c r="V34" s="437"/>
      <c r="W34" s="437"/>
    </row>
    <row r="36" spans="21:23">
      <c r="U36" s="439"/>
      <c r="V36" s="439"/>
      <c r="W36" s="439"/>
    </row>
    <row r="37" spans="21:23">
      <c r="U37" s="438"/>
      <c r="V37" s="438"/>
      <c r="W37" s="438"/>
    </row>
    <row r="38" spans="21:23">
      <c r="U38" s="438"/>
      <c r="V38" s="438"/>
      <c r="W38" s="438"/>
    </row>
    <row r="40" spans="7:23">
      <c r="G40" s="421"/>
      <c r="U40" s="438"/>
      <c r="V40" s="438"/>
      <c r="W40" s="438"/>
    </row>
    <row r="41" spans="7:7">
      <c r="G41" s="421"/>
    </row>
    <row r="42" spans="7:7">
      <c r="G42" s="421"/>
    </row>
    <row r="43" spans="7:7">
      <c r="G43" s="421"/>
    </row>
    <row r="44" spans="7:23">
      <c r="G44" s="421"/>
      <c r="U44" s="438"/>
      <c r="V44" s="438"/>
      <c r="W44" s="438"/>
    </row>
    <row r="45" spans="7:7">
      <c r="G45" s="421"/>
    </row>
    <row r="46" spans="7:7">
      <c r="G46" s="421"/>
    </row>
    <row r="47" spans="7:7">
      <c r="G47" s="421"/>
    </row>
  </sheetData>
  <mergeCells count="24">
    <mergeCell ref="A2:Z2"/>
    <mergeCell ref="A3:Z3"/>
    <mergeCell ref="M4:N4"/>
    <mergeCell ref="Y4:Z4"/>
    <mergeCell ref="O6:T6"/>
    <mergeCell ref="A25:B25"/>
    <mergeCell ref="A26:B26"/>
    <mergeCell ref="A27:B27"/>
    <mergeCell ref="A6:A7"/>
    <mergeCell ref="B6:B7"/>
    <mergeCell ref="C6:C7"/>
    <mergeCell ref="D6:D7"/>
    <mergeCell ref="E6:E7"/>
    <mergeCell ref="F6:F7"/>
    <mergeCell ref="G6:G7"/>
    <mergeCell ref="H6:H7"/>
    <mergeCell ref="I6:I7"/>
    <mergeCell ref="J6:J7"/>
    <mergeCell ref="U6:U7"/>
    <mergeCell ref="V6:V7"/>
    <mergeCell ref="W6:W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12" max="28" man="1"/>
    <brk id="20" max="28"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1"/>
  <sheetViews>
    <sheetView showGridLines="0" zoomScale="96" zoomScaleNormal="96" topLeftCell="A4" workbookViewId="0">
      <selection activeCell="G23" sqref="G23"/>
    </sheetView>
  </sheetViews>
  <sheetFormatPr defaultColWidth="8.66666666666667" defaultRowHeight="15.75"/>
  <cols>
    <col min="1" max="10" width="11.1666666666667" style="72" customWidth="1"/>
    <col min="11" max="11" width="15.25" style="72" customWidth="1"/>
    <col min="12" max="256" width="9" style="72" customWidth="1"/>
    <col min="257" max="267" width="11.1666666666667" style="72" customWidth="1"/>
    <col min="268" max="512" width="9" style="72" customWidth="1"/>
    <col min="513" max="523" width="11.1666666666667" style="72" customWidth="1"/>
    <col min="524" max="768" width="9" style="72" customWidth="1"/>
    <col min="769" max="779" width="11.1666666666667" style="72" customWidth="1"/>
    <col min="780" max="1024" width="9" style="72" customWidth="1"/>
    <col min="1025" max="1035" width="11.1666666666667" style="72" customWidth="1"/>
    <col min="1036" max="1280" width="9" style="72" customWidth="1"/>
    <col min="1281" max="1291" width="11.1666666666667" style="72" customWidth="1"/>
    <col min="1292" max="1536" width="9" style="72" customWidth="1"/>
    <col min="1537" max="1547" width="11.1666666666667" style="72" customWidth="1"/>
    <col min="1548" max="1792" width="9" style="72" customWidth="1"/>
    <col min="1793" max="1803" width="11.1666666666667" style="72" customWidth="1"/>
    <col min="1804" max="2048" width="9" style="72" customWidth="1"/>
    <col min="2049" max="2059" width="11.1666666666667" style="72" customWidth="1"/>
    <col min="2060" max="2304" width="9" style="72" customWidth="1"/>
    <col min="2305" max="2315" width="11.1666666666667" style="72" customWidth="1"/>
    <col min="2316" max="2560" width="9" style="72" customWidth="1"/>
    <col min="2561" max="2571" width="11.1666666666667" style="72" customWidth="1"/>
    <col min="2572" max="2816" width="9" style="72" customWidth="1"/>
    <col min="2817" max="2827" width="11.1666666666667" style="72" customWidth="1"/>
    <col min="2828" max="3072" width="9" style="72" customWidth="1"/>
    <col min="3073" max="3083" width="11.1666666666667" style="72" customWidth="1"/>
    <col min="3084" max="3328" width="9" style="72" customWidth="1"/>
    <col min="3329" max="3339" width="11.1666666666667" style="72" customWidth="1"/>
    <col min="3340" max="3584" width="9" style="72" customWidth="1"/>
    <col min="3585" max="3595" width="11.1666666666667" style="72" customWidth="1"/>
    <col min="3596" max="3840" width="9" style="72" customWidth="1"/>
    <col min="3841" max="3851" width="11.1666666666667" style="72" customWidth="1"/>
    <col min="3852" max="4096" width="9" style="72" customWidth="1"/>
    <col min="4097" max="4107" width="11.1666666666667" style="72" customWidth="1"/>
    <col min="4108" max="4352" width="9" style="72" customWidth="1"/>
    <col min="4353" max="4363" width="11.1666666666667" style="72" customWidth="1"/>
    <col min="4364" max="4608" width="9" style="72" customWidth="1"/>
    <col min="4609" max="4619" width="11.1666666666667" style="72" customWidth="1"/>
    <col min="4620" max="4864" width="9" style="72" customWidth="1"/>
    <col min="4865" max="4875" width="11.1666666666667" style="72" customWidth="1"/>
    <col min="4876" max="5120" width="9" style="72" customWidth="1"/>
    <col min="5121" max="5131" width="11.1666666666667" style="72" customWidth="1"/>
    <col min="5132" max="5376" width="9" style="72" customWidth="1"/>
    <col min="5377" max="5387" width="11.1666666666667" style="72" customWidth="1"/>
    <col min="5388" max="5632" width="9" style="72" customWidth="1"/>
    <col min="5633" max="5643" width="11.1666666666667" style="72" customWidth="1"/>
    <col min="5644" max="5888" width="9" style="72" customWidth="1"/>
    <col min="5889" max="5899" width="11.1666666666667" style="72" customWidth="1"/>
    <col min="5900" max="6144" width="9" style="72" customWidth="1"/>
    <col min="6145" max="6155" width="11.1666666666667" style="72" customWidth="1"/>
    <col min="6156" max="6400" width="9" style="72" customWidth="1"/>
    <col min="6401" max="6411" width="11.1666666666667" style="72" customWidth="1"/>
    <col min="6412" max="6656" width="9" style="72" customWidth="1"/>
    <col min="6657" max="6667" width="11.1666666666667" style="72" customWidth="1"/>
    <col min="6668" max="6912" width="9" style="72" customWidth="1"/>
    <col min="6913" max="6923" width="11.1666666666667" style="72" customWidth="1"/>
    <col min="6924" max="7168" width="9" style="72" customWidth="1"/>
    <col min="7169" max="7179" width="11.1666666666667" style="72" customWidth="1"/>
    <col min="7180" max="7424" width="9" style="72" customWidth="1"/>
    <col min="7425" max="7435" width="11.1666666666667" style="72" customWidth="1"/>
    <col min="7436" max="7680" width="9" style="72" customWidth="1"/>
    <col min="7681" max="7691" width="11.1666666666667" style="72" customWidth="1"/>
    <col min="7692" max="7936" width="9" style="72" customWidth="1"/>
    <col min="7937" max="7947" width="11.1666666666667" style="72" customWidth="1"/>
    <col min="7948" max="8192" width="9" style="72" customWidth="1"/>
    <col min="8193" max="8203" width="11.1666666666667" style="72" customWidth="1"/>
    <col min="8204" max="8448" width="9" style="72" customWidth="1"/>
    <col min="8449" max="8459" width="11.1666666666667" style="72" customWidth="1"/>
    <col min="8460" max="8704" width="9" style="72" customWidth="1"/>
    <col min="8705" max="8715" width="11.1666666666667" style="72" customWidth="1"/>
    <col min="8716" max="8960" width="9" style="72" customWidth="1"/>
    <col min="8961" max="8971" width="11.1666666666667" style="72" customWidth="1"/>
    <col min="8972" max="9216" width="9" style="72" customWidth="1"/>
    <col min="9217" max="9227" width="11.1666666666667" style="72" customWidth="1"/>
    <col min="9228" max="9472" width="9" style="72" customWidth="1"/>
    <col min="9473" max="9483" width="11.1666666666667" style="72" customWidth="1"/>
    <col min="9484" max="9728" width="9" style="72" customWidth="1"/>
    <col min="9729" max="9739" width="11.1666666666667" style="72" customWidth="1"/>
    <col min="9740" max="9984" width="9" style="72" customWidth="1"/>
    <col min="9985" max="9995" width="11.1666666666667" style="72" customWidth="1"/>
    <col min="9996" max="10240" width="9" style="72" customWidth="1"/>
    <col min="10241" max="10251" width="11.1666666666667" style="72" customWidth="1"/>
    <col min="10252" max="10496" width="9" style="72" customWidth="1"/>
    <col min="10497" max="10507" width="11.1666666666667" style="72" customWidth="1"/>
    <col min="10508" max="10752" width="9" style="72" customWidth="1"/>
    <col min="10753" max="10763" width="11.1666666666667" style="72" customWidth="1"/>
    <col min="10764" max="11008" width="9" style="72" customWidth="1"/>
    <col min="11009" max="11019" width="11.1666666666667" style="72" customWidth="1"/>
    <col min="11020" max="11264" width="9" style="72" customWidth="1"/>
    <col min="11265" max="11275" width="11.1666666666667" style="72" customWidth="1"/>
    <col min="11276" max="11520" width="9" style="72" customWidth="1"/>
    <col min="11521" max="11531" width="11.1666666666667" style="72" customWidth="1"/>
    <col min="11532" max="11776" width="9" style="72" customWidth="1"/>
    <col min="11777" max="11787" width="11.1666666666667" style="72" customWidth="1"/>
    <col min="11788" max="12032" width="9" style="72" customWidth="1"/>
    <col min="12033" max="12043" width="11.1666666666667" style="72" customWidth="1"/>
    <col min="12044" max="12288" width="9" style="72" customWidth="1"/>
    <col min="12289" max="12299" width="11.1666666666667" style="72" customWidth="1"/>
    <col min="12300" max="12544" width="9" style="72" customWidth="1"/>
    <col min="12545" max="12555" width="11.1666666666667" style="72" customWidth="1"/>
    <col min="12556" max="12800" width="9" style="72" customWidth="1"/>
    <col min="12801" max="12811" width="11.1666666666667" style="72" customWidth="1"/>
    <col min="12812" max="13056" width="9" style="72" customWidth="1"/>
    <col min="13057" max="13067" width="11.1666666666667" style="72" customWidth="1"/>
    <col min="13068" max="13312" width="9" style="72" customWidth="1"/>
    <col min="13313" max="13323" width="11.1666666666667" style="72" customWidth="1"/>
    <col min="13324" max="13568" width="9" style="72" customWidth="1"/>
    <col min="13569" max="13579" width="11.1666666666667" style="72" customWidth="1"/>
    <col min="13580" max="13824" width="9" style="72" customWidth="1"/>
    <col min="13825" max="13835" width="11.1666666666667" style="72" customWidth="1"/>
    <col min="13836" max="14080" width="9" style="72" customWidth="1"/>
    <col min="14081" max="14091" width="11.1666666666667" style="72" customWidth="1"/>
    <col min="14092" max="14336" width="9" style="72" customWidth="1"/>
    <col min="14337" max="14347" width="11.1666666666667" style="72" customWidth="1"/>
    <col min="14348" max="14592" width="9" style="72" customWidth="1"/>
    <col min="14593" max="14603" width="11.1666666666667" style="72" customWidth="1"/>
    <col min="14604" max="14848" width="9" style="72" customWidth="1"/>
    <col min="14849" max="14859" width="11.1666666666667" style="72" customWidth="1"/>
    <col min="14860" max="15104" width="9" style="72" customWidth="1"/>
    <col min="15105" max="15115" width="11.1666666666667" style="72" customWidth="1"/>
    <col min="15116" max="15360" width="9" style="72" customWidth="1"/>
    <col min="15361" max="15371" width="11.1666666666667" style="72" customWidth="1"/>
    <col min="15372" max="15616" width="9" style="72" customWidth="1"/>
    <col min="15617" max="15627" width="11.1666666666667" style="72" customWidth="1"/>
    <col min="15628" max="15872" width="9" style="72" customWidth="1"/>
    <col min="15873" max="15883" width="11.1666666666667" style="72" customWidth="1"/>
    <col min="15884" max="16128" width="9" style="72" customWidth="1"/>
    <col min="16129" max="16139" width="11.1666666666667" style="72" customWidth="1"/>
    <col min="16140" max="16384" width="9" style="72" customWidth="1"/>
  </cols>
  <sheetData>
    <row r="1" spans="1:11">
      <c r="A1" s="842"/>
      <c r="B1" s="714"/>
      <c r="C1" s="714"/>
      <c r="D1" s="714"/>
      <c r="E1" s="714"/>
      <c r="F1" s="714"/>
      <c r="G1" s="714"/>
      <c r="H1" s="714"/>
      <c r="I1" s="714"/>
      <c r="J1" s="714"/>
      <c r="K1" s="853"/>
    </row>
    <row r="2" spans="1:11">
      <c r="A2" s="843"/>
      <c r="K2" s="854"/>
    </row>
    <row r="3" spans="1:11">
      <c r="A3" s="843"/>
      <c r="K3" s="854"/>
    </row>
    <row r="4" spans="1:11">
      <c r="A4" s="843"/>
      <c r="K4" s="854"/>
    </row>
    <row r="5" s="840" customFormat="1" ht="99" customHeight="1" spans="1:11">
      <c r="A5" s="844" t="s">
        <v>293</v>
      </c>
      <c r="B5" s="845"/>
      <c r="C5" s="845"/>
      <c r="D5" s="845"/>
      <c r="E5" s="845"/>
      <c r="F5" s="845"/>
      <c r="G5" s="845"/>
      <c r="H5" s="845"/>
      <c r="I5" s="845"/>
      <c r="J5" s="845"/>
      <c r="K5" s="855"/>
    </row>
    <row r="6" spans="1:11">
      <c r="A6" s="843"/>
      <c r="K6" s="854"/>
    </row>
    <row r="7" spans="1:11">
      <c r="A7" s="843"/>
      <c r="K7" s="854"/>
    </row>
    <row r="8" ht="27.75" customHeight="1" spans="1:11">
      <c r="A8" s="846" t="s">
        <v>294</v>
      </c>
      <c r="K8" s="854"/>
    </row>
    <row r="9" spans="1:11">
      <c r="A9" s="843"/>
      <c r="K9" s="854"/>
    </row>
    <row r="10" s="841" customFormat="1" ht="26.25" customHeight="1" spans="1:11">
      <c r="A10" s="847" t="str">
        <f>"评估基准日："&amp;TEXT(基本信息输入表!M7,"yyyy年mm月dd日")</f>
        <v>评估基准日：2024年04月30日</v>
      </c>
      <c r="K10" s="854"/>
    </row>
    <row r="11" s="841" customFormat="1" ht="26.25" customHeight="1" spans="1:11">
      <c r="A11" s="848"/>
      <c r="K11" s="856"/>
    </row>
    <row r="12" s="841" customFormat="1" ht="26.25" customHeight="1" spans="1:11">
      <c r="A12" s="848"/>
      <c r="K12" s="856"/>
    </row>
    <row r="13" s="841" customFormat="1" ht="27" customHeight="1" spans="1:11">
      <c r="A13" s="848"/>
      <c r="B13" s="849"/>
      <c r="C13" s="850" t="str">
        <f>基本信息输入表!K6&amp;"："&amp;基本信息输入表!M6</f>
        <v>产权持有单位：昆明中石油昆仑车用天然气有限公司</v>
      </c>
      <c r="K13" s="857"/>
    </row>
    <row r="14" s="841" customFormat="1" ht="26.25" customHeight="1" spans="1:11">
      <c r="A14" s="848"/>
      <c r="K14" s="856"/>
    </row>
    <row r="15" s="841" customFormat="1" ht="26.25" customHeight="1" spans="1:11">
      <c r="A15" s="848"/>
      <c r="K15" s="856"/>
    </row>
    <row r="16" s="841" customFormat="1" ht="26.25" customHeight="1" spans="1:11">
      <c r="A16" s="848"/>
      <c r="C16" s="841" t="s">
        <v>295</v>
      </c>
      <c r="G16" s="841" t="s">
        <v>296</v>
      </c>
      <c r="K16" s="856"/>
    </row>
    <row r="17" s="841" customFormat="1" ht="26.25" customHeight="1" spans="1:11">
      <c r="A17" s="848"/>
      <c r="K17" s="856"/>
    </row>
    <row r="18" s="841" customFormat="1" ht="26.25" customHeight="1" spans="1:11">
      <c r="A18" s="848"/>
      <c r="K18" s="856"/>
    </row>
    <row r="19" s="841" customFormat="1" ht="27" customHeight="1" spans="1:11">
      <c r="A19" s="848"/>
      <c r="C19" s="841" t="s">
        <v>297</v>
      </c>
      <c r="G19" s="841" t="s">
        <v>298</v>
      </c>
      <c r="K19" s="856"/>
    </row>
    <row r="20" spans="1:11">
      <c r="A20" s="843"/>
      <c r="K20" s="854"/>
    </row>
    <row r="21" ht="16.5" customHeight="1" spans="1:11">
      <c r="A21" s="851"/>
      <c r="B21" s="852"/>
      <c r="C21" s="852"/>
      <c r="D21" s="852"/>
      <c r="E21" s="852"/>
      <c r="F21" s="852"/>
      <c r="G21" s="852"/>
      <c r="H21" s="852"/>
      <c r="I21" s="852"/>
      <c r="J21" s="852"/>
      <c r="K21" s="858"/>
    </row>
  </sheetData>
  <mergeCells count="4">
    <mergeCell ref="A5:K5"/>
    <mergeCell ref="A8:K8"/>
    <mergeCell ref="A10:K10"/>
    <mergeCell ref="C13:J13"/>
  </mergeCells>
  <pageMargins left="0.984027777777778" right="0.984027777777778" top="0.984027777777778" bottom="0.984027777777778" header="0.471527777777778" footer="0.354166666666667"/>
  <pageSetup paperSize="9" scale="9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P68"/>
  <sheetViews>
    <sheetView showGridLines="0" zoomScale="75" zoomScaleNormal="75" workbookViewId="0">
      <selection activeCell="R21" sqref="R21"/>
    </sheetView>
  </sheetViews>
  <sheetFormatPr defaultColWidth="8.66666666666667" defaultRowHeight="12.75"/>
  <cols>
    <col min="1" max="1" width="6.66666666666667" style="385" customWidth="1"/>
    <col min="2" max="2" width="19.6666666666667" style="385" customWidth="1"/>
    <col min="3" max="4" width="8" style="385" customWidth="1"/>
    <col min="5" max="5" width="22.1666666666667" style="385" customWidth="1"/>
    <col min="6" max="6" width="12.1666666666667" style="385" customWidth="1"/>
    <col min="7" max="7" width="4.66666666666667" style="385" customWidth="1"/>
    <col min="8" max="8" width="5.5" style="385" customWidth="1"/>
    <col min="9" max="9" width="11" style="386" customWidth="1"/>
    <col min="10" max="10" width="15" style="386" customWidth="1"/>
    <col min="11" max="11" width="8" style="385" customWidth="1"/>
    <col min="12" max="12" width="8.66666666666667" style="385" customWidth="1"/>
    <col min="13" max="14" width="9.66666666666667" style="385" customWidth="1"/>
    <col min="15" max="15" width="9.16666666666667" style="385" customWidth="1"/>
    <col min="16" max="205" width="9" style="385" customWidth="1"/>
    <col min="206" max="206" width="4.5" style="385" customWidth="1"/>
    <col min="207" max="207" width="11" style="385" customWidth="1"/>
    <col min="208" max="208" width="8" style="385" customWidth="1"/>
    <col min="209" max="209" width="5.16666666666667" style="385" customWidth="1"/>
    <col min="210" max="210" width="13.1666666666667" style="385" customWidth="1"/>
    <col min="211" max="211" width="12.5" style="385" customWidth="1"/>
    <col min="212" max="221" width="10.6666666666667" style="385" customWidth="1"/>
    <col min="222" max="222" width="12.1666666666667" style="385" customWidth="1"/>
    <col min="223" max="223" width="8.16666666666667" style="385" customWidth="1"/>
    <col min="224" max="224" width="10.6666666666667" style="385" customWidth="1"/>
    <col min="225" max="225" width="10" style="385" customWidth="1"/>
    <col min="226" max="226" width="12.1666666666667" style="385" customWidth="1"/>
    <col min="227" max="227" width="9.66666666666667" style="385" customWidth="1"/>
    <col min="228" max="228" width="9.16666666666667" style="385" customWidth="1"/>
    <col min="229" max="229" width="9" style="385" customWidth="1"/>
    <col min="230" max="230" width="8.66666666666667" style="385" customWidth="1"/>
    <col min="231" max="231" width="9.66666666666667" style="385" customWidth="1"/>
    <col min="232" max="232" width="9.16666666666667" style="385" customWidth="1"/>
    <col min="233" max="233" width="7.66666666666667" style="385" customWidth="1"/>
    <col min="234" max="234" width="9.16666666666667" style="385" customWidth="1"/>
    <col min="235" max="235" width="14.6666666666667" style="385" customWidth="1"/>
    <col min="236" max="236" width="13.6666666666667" style="385" customWidth="1"/>
    <col min="237" max="237" width="8" style="385" customWidth="1"/>
    <col min="238" max="238" width="7.66666666666667" style="385" customWidth="1"/>
    <col min="239" max="239" width="7.16666666666667" style="385" customWidth="1"/>
    <col min="240" max="240" width="9.16666666666667" style="385" customWidth="1"/>
    <col min="241" max="241" width="7.66666666666667" style="385" customWidth="1"/>
    <col min="242" max="243" width="8.66666666666667" style="385" customWidth="1"/>
    <col min="244" max="244" width="14.6666666666667" style="385" customWidth="1"/>
    <col min="245" max="245" width="13.6666666666667" style="385" customWidth="1"/>
    <col min="246" max="246" width="8.66666666666667" style="385" customWidth="1"/>
    <col min="247" max="249" width="10.6666666666667" style="385" customWidth="1"/>
    <col min="250" max="250" width="16.6666666666667" style="385" customWidth="1"/>
    <col min="251" max="254" width="10.6666666666667" style="385" customWidth="1"/>
    <col min="255" max="255" width="12" style="385" customWidth="1"/>
    <col min="256" max="256" width="10.6666666666667" style="385" customWidth="1"/>
    <col min="257" max="257" width="8.66666666666667" style="385" customWidth="1"/>
    <col min="258" max="262" width="13.6666666666667" style="385" customWidth="1"/>
    <col min="263" max="266" width="8.66666666666667" style="385" hidden="1"/>
    <col min="267" max="461" width="9" style="385" customWidth="1"/>
    <col min="462" max="462" width="4.5" style="385" customWidth="1"/>
    <col min="463" max="463" width="11" style="385" customWidth="1"/>
    <col min="464" max="464" width="8" style="385" customWidth="1"/>
    <col min="465" max="465" width="5.16666666666667" style="385" customWidth="1"/>
    <col min="466" max="466" width="13.1666666666667" style="385" customWidth="1"/>
    <col min="467" max="467" width="12.5" style="385" customWidth="1"/>
    <col min="468" max="477" width="10.6666666666667" style="385" customWidth="1"/>
    <col min="478" max="478" width="12.1666666666667" style="385" customWidth="1"/>
    <col min="479" max="479" width="8.16666666666667" style="385" customWidth="1"/>
    <col min="480" max="480" width="10.6666666666667" style="385" customWidth="1"/>
    <col min="481" max="481" width="10" style="385" customWidth="1"/>
    <col min="482" max="482" width="12.1666666666667" style="385" customWidth="1"/>
    <col min="483" max="483" width="9.66666666666667" style="385" customWidth="1"/>
    <col min="484" max="484" width="9.16666666666667" style="385" customWidth="1"/>
    <col min="485" max="485" width="9" style="385" customWidth="1"/>
    <col min="486" max="486" width="8.66666666666667" style="385" customWidth="1"/>
    <col min="487" max="487" width="9.66666666666667" style="385" customWidth="1"/>
    <col min="488" max="488" width="9.16666666666667" style="385" customWidth="1"/>
    <col min="489" max="489" width="7.66666666666667" style="385" customWidth="1"/>
    <col min="490" max="490" width="9.16666666666667" style="385" customWidth="1"/>
    <col min="491" max="491" width="14.6666666666667" style="385" customWidth="1"/>
    <col min="492" max="492" width="13.6666666666667" style="385" customWidth="1"/>
    <col min="493" max="493" width="8" style="385" customWidth="1"/>
    <col min="494" max="494" width="7.66666666666667" style="385" customWidth="1"/>
    <col min="495" max="495" width="7.16666666666667" style="385" customWidth="1"/>
    <col min="496" max="496" width="9.16666666666667" style="385" customWidth="1"/>
    <col min="497" max="497" width="7.66666666666667" style="385" customWidth="1"/>
    <col min="498" max="499" width="8.66666666666667" style="385" customWidth="1"/>
    <col min="500" max="500" width="14.6666666666667" style="385" customWidth="1"/>
    <col min="501" max="501" width="13.6666666666667" style="385" customWidth="1"/>
    <col min="502" max="502" width="8.66666666666667" style="385" customWidth="1"/>
    <col min="503" max="505" width="10.6666666666667" style="385" customWidth="1"/>
    <col min="506" max="506" width="16.6666666666667" style="385" customWidth="1"/>
    <col min="507" max="510" width="10.6666666666667" style="385" customWidth="1"/>
    <col min="511" max="511" width="12" style="385" customWidth="1"/>
    <col min="512" max="512" width="10.6666666666667" style="385" customWidth="1"/>
    <col min="513" max="513" width="8.66666666666667" style="385" customWidth="1"/>
    <col min="514" max="518" width="13.6666666666667" style="385" customWidth="1"/>
    <col min="519" max="522" width="8.66666666666667" style="385" hidden="1"/>
    <col min="523" max="717" width="9" style="385" customWidth="1"/>
    <col min="718" max="718" width="4.5" style="385" customWidth="1"/>
    <col min="719" max="719" width="11" style="385" customWidth="1"/>
    <col min="720" max="720" width="8" style="385" customWidth="1"/>
    <col min="721" max="721" width="5.16666666666667" style="385" customWidth="1"/>
    <col min="722" max="722" width="13.1666666666667" style="385" customWidth="1"/>
    <col min="723" max="723" width="12.5" style="385" customWidth="1"/>
    <col min="724" max="733" width="10.6666666666667" style="385" customWidth="1"/>
    <col min="734" max="734" width="12.1666666666667" style="385" customWidth="1"/>
    <col min="735" max="735" width="8.16666666666667" style="385" customWidth="1"/>
    <col min="736" max="736" width="10.6666666666667" style="385" customWidth="1"/>
    <col min="737" max="737" width="10" style="385" customWidth="1"/>
    <col min="738" max="738" width="12.1666666666667" style="385" customWidth="1"/>
    <col min="739" max="739" width="9.66666666666667" style="385" customWidth="1"/>
    <col min="740" max="740" width="9.16666666666667" style="385" customWidth="1"/>
    <col min="741" max="741" width="9" style="385" customWidth="1"/>
    <col min="742" max="742" width="8.66666666666667" style="385" customWidth="1"/>
    <col min="743" max="743" width="9.66666666666667" style="385" customWidth="1"/>
    <col min="744" max="744" width="9.16666666666667" style="385" customWidth="1"/>
    <col min="745" max="745" width="7.66666666666667" style="385" customWidth="1"/>
    <col min="746" max="746" width="9.16666666666667" style="385" customWidth="1"/>
    <col min="747" max="747" width="14.6666666666667" style="385" customWidth="1"/>
    <col min="748" max="748" width="13.6666666666667" style="385" customWidth="1"/>
    <col min="749" max="749" width="8" style="385" customWidth="1"/>
    <col min="750" max="750" width="7.66666666666667" style="385" customWidth="1"/>
    <col min="751" max="751" width="7.16666666666667" style="385" customWidth="1"/>
    <col min="752" max="752" width="9.16666666666667" style="385" customWidth="1"/>
    <col min="753" max="753" width="7.66666666666667" style="385" customWidth="1"/>
    <col min="754" max="755" width="8.66666666666667" style="385" customWidth="1"/>
    <col min="756" max="756" width="14.6666666666667" style="385" customWidth="1"/>
    <col min="757" max="757" width="13.6666666666667" style="385" customWidth="1"/>
    <col min="758" max="758" width="8.66666666666667" style="385" customWidth="1"/>
    <col min="759" max="761" width="10.6666666666667" style="385" customWidth="1"/>
    <col min="762" max="762" width="16.6666666666667" style="385" customWidth="1"/>
    <col min="763" max="766" width="10.6666666666667" style="385" customWidth="1"/>
    <col min="767" max="767" width="12" style="385" customWidth="1"/>
    <col min="768" max="768" width="10.6666666666667" style="385" customWidth="1"/>
    <col min="769" max="769" width="8.66666666666667" style="385" customWidth="1"/>
    <col min="770" max="774" width="13.6666666666667" style="385" customWidth="1"/>
    <col min="775" max="778" width="8.66666666666667" style="385" hidden="1"/>
    <col min="779" max="973" width="9" style="385" customWidth="1"/>
    <col min="974" max="974" width="4.5" style="385" customWidth="1"/>
    <col min="975" max="975" width="11" style="385" customWidth="1"/>
    <col min="976" max="976" width="8" style="385" customWidth="1"/>
    <col min="977" max="977" width="5.16666666666667" style="385" customWidth="1"/>
    <col min="978" max="978" width="13.1666666666667" style="385" customWidth="1"/>
    <col min="979" max="979" width="12.5" style="385" customWidth="1"/>
    <col min="980" max="989" width="10.6666666666667" style="385" customWidth="1"/>
    <col min="990" max="990" width="12.1666666666667" style="385" customWidth="1"/>
    <col min="991" max="991" width="8.16666666666667" style="385" customWidth="1"/>
    <col min="992" max="992" width="10.6666666666667" style="385" customWidth="1"/>
    <col min="993" max="993" width="10" style="385" customWidth="1"/>
    <col min="994" max="994" width="12.1666666666667" style="385" customWidth="1"/>
    <col min="995" max="995" width="9.66666666666667" style="385" customWidth="1"/>
    <col min="996" max="996" width="9.16666666666667" style="385" customWidth="1"/>
    <col min="997" max="997" width="9" style="385" customWidth="1"/>
    <col min="998" max="998" width="8.66666666666667" style="385" customWidth="1"/>
    <col min="999" max="999" width="9.66666666666667" style="385" customWidth="1"/>
    <col min="1000" max="1000" width="9.16666666666667" style="385" customWidth="1"/>
    <col min="1001" max="1001" width="7.66666666666667" style="385" customWidth="1"/>
    <col min="1002" max="1002" width="9.16666666666667" style="385" customWidth="1"/>
    <col min="1003" max="1003" width="14.6666666666667" style="385" customWidth="1"/>
    <col min="1004" max="1004" width="13.6666666666667" style="385" customWidth="1"/>
    <col min="1005" max="1005" width="8" style="385" customWidth="1"/>
    <col min="1006" max="1006" width="7.66666666666667" style="385" customWidth="1"/>
    <col min="1007" max="1007" width="7.16666666666667" style="385" customWidth="1"/>
    <col min="1008" max="1008" width="9.16666666666667" style="385" customWidth="1"/>
    <col min="1009" max="1009" width="7.66666666666667" style="385" customWidth="1"/>
    <col min="1010" max="1011" width="8.66666666666667" style="385" customWidth="1"/>
    <col min="1012" max="1012" width="14.6666666666667" style="385" customWidth="1"/>
    <col min="1013" max="1013" width="13.6666666666667" style="385" customWidth="1"/>
    <col min="1014" max="1014" width="8.66666666666667" style="385" customWidth="1"/>
    <col min="1015" max="1017" width="10.6666666666667" style="385" customWidth="1"/>
    <col min="1018" max="1018" width="16.6666666666667" style="385" customWidth="1"/>
    <col min="1019" max="1022" width="10.6666666666667" style="385" customWidth="1"/>
    <col min="1023" max="1023" width="12" style="385" customWidth="1"/>
    <col min="1024" max="1024" width="10.6666666666667" style="385" customWidth="1"/>
    <col min="1025" max="1025" width="8.66666666666667" style="385" customWidth="1"/>
    <col min="1026" max="1030" width="13.6666666666667" style="385" customWidth="1"/>
    <col min="1031" max="1034" width="8.66666666666667" style="385" hidden="1"/>
    <col min="1035" max="1229" width="9" style="385" customWidth="1"/>
    <col min="1230" max="1230" width="4.5" style="385" customWidth="1"/>
    <col min="1231" max="1231" width="11" style="385" customWidth="1"/>
    <col min="1232" max="1232" width="8" style="385" customWidth="1"/>
    <col min="1233" max="1233" width="5.16666666666667" style="385" customWidth="1"/>
    <col min="1234" max="1234" width="13.1666666666667" style="385" customWidth="1"/>
    <col min="1235" max="1235" width="12.5" style="385" customWidth="1"/>
    <col min="1236" max="1245" width="10.6666666666667" style="385" customWidth="1"/>
    <col min="1246" max="1246" width="12.1666666666667" style="385" customWidth="1"/>
    <col min="1247" max="1247" width="8.16666666666667" style="385" customWidth="1"/>
    <col min="1248" max="1248" width="10.6666666666667" style="385" customWidth="1"/>
    <col min="1249" max="1249" width="10" style="385" customWidth="1"/>
    <col min="1250" max="1250" width="12.1666666666667" style="385" customWidth="1"/>
    <col min="1251" max="1251" width="9.66666666666667" style="385" customWidth="1"/>
    <col min="1252" max="1252" width="9.16666666666667" style="385" customWidth="1"/>
    <col min="1253" max="1253" width="9" style="385" customWidth="1"/>
    <col min="1254" max="1254" width="8.66666666666667" style="385" customWidth="1"/>
    <col min="1255" max="1255" width="9.66666666666667" style="385" customWidth="1"/>
    <col min="1256" max="1256" width="9.16666666666667" style="385" customWidth="1"/>
    <col min="1257" max="1257" width="7.66666666666667" style="385" customWidth="1"/>
    <col min="1258" max="1258" width="9.16666666666667" style="385" customWidth="1"/>
    <col min="1259" max="1259" width="14.6666666666667" style="385" customWidth="1"/>
    <col min="1260" max="1260" width="13.6666666666667" style="385" customWidth="1"/>
    <col min="1261" max="1261" width="8" style="385" customWidth="1"/>
    <col min="1262" max="1262" width="7.66666666666667" style="385" customWidth="1"/>
    <col min="1263" max="1263" width="7.16666666666667" style="385" customWidth="1"/>
    <col min="1264" max="1264" width="9.16666666666667" style="385" customWidth="1"/>
    <col min="1265" max="1265" width="7.66666666666667" style="385" customWidth="1"/>
    <col min="1266" max="1267" width="8.66666666666667" style="385" customWidth="1"/>
    <col min="1268" max="1268" width="14.6666666666667" style="385" customWidth="1"/>
    <col min="1269" max="1269" width="13.6666666666667" style="385" customWidth="1"/>
    <col min="1270" max="1270" width="8.66666666666667" style="385" customWidth="1"/>
    <col min="1271" max="1273" width="10.6666666666667" style="385" customWidth="1"/>
    <col min="1274" max="1274" width="16.6666666666667" style="385" customWidth="1"/>
    <col min="1275" max="1278" width="10.6666666666667" style="385" customWidth="1"/>
    <col min="1279" max="1279" width="12" style="385" customWidth="1"/>
    <col min="1280" max="1280" width="10.6666666666667" style="385" customWidth="1"/>
    <col min="1281" max="1281" width="8.66666666666667" style="385" customWidth="1"/>
    <col min="1282" max="1286" width="13.6666666666667" style="385" customWidth="1"/>
    <col min="1287" max="1290" width="8.66666666666667" style="385" hidden="1"/>
    <col min="1291" max="1485" width="9" style="385" customWidth="1"/>
    <col min="1486" max="1486" width="4.5" style="385" customWidth="1"/>
    <col min="1487" max="1487" width="11" style="385" customWidth="1"/>
    <col min="1488" max="1488" width="8" style="385" customWidth="1"/>
    <col min="1489" max="1489" width="5.16666666666667" style="385" customWidth="1"/>
    <col min="1490" max="1490" width="13.1666666666667" style="385" customWidth="1"/>
    <col min="1491" max="1491" width="12.5" style="385" customWidth="1"/>
    <col min="1492" max="1501" width="10.6666666666667" style="385" customWidth="1"/>
    <col min="1502" max="1502" width="12.1666666666667" style="385" customWidth="1"/>
    <col min="1503" max="1503" width="8.16666666666667" style="385" customWidth="1"/>
    <col min="1504" max="1504" width="10.6666666666667" style="385" customWidth="1"/>
    <col min="1505" max="1505" width="10" style="385" customWidth="1"/>
    <col min="1506" max="1506" width="12.1666666666667" style="385" customWidth="1"/>
    <col min="1507" max="1507" width="9.66666666666667" style="385" customWidth="1"/>
    <col min="1508" max="1508" width="9.16666666666667" style="385" customWidth="1"/>
    <col min="1509" max="1509" width="9" style="385" customWidth="1"/>
    <col min="1510" max="1510" width="8.66666666666667" style="385" customWidth="1"/>
    <col min="1511" max="1511" width="9.66666666666667" style="385" customWidth="1"/>
    <col min="1512" max="1512" width="9.16666666666667" style="385" customWidth="1"/>
    <col min="1513" max="1513" width="7.66666666666667" style="385" customWidth="1"/>
    <col min="1514" max="1514" width="9.16666666666667" style="385" customWidth="1"/>
    <col min="1515" max="1515" width="14.6666666666667" style="385" customWidth="1"/>
    <col min="1516" max="1516" width="13.6666666666667" style="385" customWidth="1"/>
    <col min="1517" max="1517" width="8" style="385" customWidth="1"/>
    <col min="1518" max="1518" width="7.66666666666667" style="385" customWidth="1"/>
    <col min="1519" max="1519" width="7.16666666666667" style="385" customWidth="1"/>
    <col min="1520" max="1520" width="9.16666666666667" style="385" customWidth="1"/>
    <col min="1521" max="1521" width="7.66666666666667" style="385" customWidth="1"/>
    <col min="1522" max="1523" width="8.66666666666667" style="385" customWidth="1"/>
    <col min="1524" max="1524" width="14.6666666666667" style="385" customWidth="1"/>
    <col min="1525" max="1525" width="13.6666666666667" style="385" customWidth="1"/>
    <col min="1526" max="1526" width="8.66666666666667" style="385" customWidth="1"/>
    <col min="1527" max="1529" width="10.6666666666667" style="385" customWidth="1"/>
    <col min="1530" max="1530" width="16.6666666666667" style="385" customWidth="1"/>
    <col min="1531" max="1534" width="10.6666666666667" style="385" customWidth="1"/>
    <col min="1535" max="1535" width="12" style="385" customWidth="1"/>
    <col min="1536" max="1536" width="10.6666666666667" style="385" customWidth="1"/>
    <col min="1537" max="1537" width="8.66666666666667" style="385" customWidth="1"/>
    <col min="1538" max="1542" width="13.6666666666667" style="385" customWidth="1"/>
    <col min="1543" max="1546" width="8.66666666666667" style="385" hidden="1"/>
    <col min="1547" max="1741" width="9" style="385" customWidth="1"/>
    <col min="1742" max="1742" width="4.5" style="385" customWidth="1"/>
    <col min="1743" max="1743" width="11" style="385" customWidth="1"/>
    <col min="1744" max="1744" width="8" style="385" customWidth="1"/>
    <col min="1745" max="1745" width="5.16666666666667" style="385" customWidth="1"/>
    <col min="1746" max="1746" width="13.1666666666667" style="385" customWidth="1"/>
    <col min="1747" max="1747" width="12.5" style="385" customWidth="1"/>
    <col min="1748" max="1757" width="10.6666666666667" style="385" customWidth="1"/>
    <col min="1758" max="1758" width="12.1666666666667" style="385" customWidth="1"/>
    <col min="1759" max="1759" width="8.16666666666667" style="385" customWidth="1"/>
    <col min="1760" max="1760" width="10.6666666666667" style="385" customWidth="1"/>
    <col min="1761" max="1761" width="10" style="385" customWidth="1"/>
    <col min="1762" max="1762" width="12.1666666666667" style="385" customWidth="1"/>
    <col min="1763" max="1763" width="9.66666666666667" style="385" customWidth="1"/>
    <col min="1764" max="1764" width="9.16666666666667" style="385" customWidth="1"/>
    <col min="1765" max="1765" width="9" style="385" customWidth="1"/>
    <col min="1766" max="1766" width="8.66666666666667" style="385" customWidth="1"/>
    <col min="1767" max="1767" width="9.66666666666667" style="385" customWidth="1"/>
    <col min="1768" max="1768" width="9.16666666666667" style="385" customWidth="1"/>
    <col min="1769" max="1769" width="7.66666666666667" style="385" customWidth="1"/>
    <col min="1770" max="1770" width="9.16666666666667" style="385" customWidth="1"/>
    <col min="1771" max="1771" width="14.6666666666667" style="385" customWidth="1"/>
    <col min="1772" max="1772" width="13.6666666666667" style="385" customWidth="1"/>
    <col min="1773" max="1773" width="8" style="385" customWidth="1"/>
    <col min="1774" max="1774" width="7.66666666666667" style="385" customWidth="1"/>
    <col min="1775" max="1775" width="7.16666666666667" style="385" customWidth="1"/>
    <col min="1776" max="1776" width="9.16666666666667" style="385" customWidth="1"/>
    <col min="1777" max="1777" width="7.66666666666667" style="385" customWidth="1"/>
    <col min="1778" max="1779" width="8.66666666666667" style="385" customWidth="1"/>
    <col min="1780" max="1780" width="14.6666666666667" style="385" customWidth="1"/>
    <col min="1781" max="1781" width="13.6666666666667" style="385" customWidth="1"/>
    <col min="1782" max="1782" width="8.66666666666667" style="385" customWidth="1"/>
    <col min="1783" max="1785" width="10.6666666666667" style="385" customWidth="1"/>
    <col min="1786" max="1786" width="16.6666666666667" style="385" customWidth="1"/>
    <col min="1787" max="1790" width="10.6666666666667" style="385" customWidth="1"/>
    <col min="1791" max="1791" width="12" style="385" customWidth="1"/>
    <col min="1792" max="1792" width="10.6666666666667" style="385" customWidth="1"/>
    <col min="1793" max="1793" width="8.66666666666667" style="385" customWidth="1"/>
    <col min="1794" max="1798" width="13.6666666666667" style="385" customWidth="1"/>
    <col min="1799" max="1802" width="8.66666666666667" style="385" hidden="1"/>
    <col min="1803" max="1997" width="9" style="385" customWidth="1"/>
    <col min="1998" max="1998" width="4.5" style="385" customWidth="1"/>
    <col min="1999" max="1999" width="11" style="385" customWidth="1"/>
    <col min="2000" max="2000" width="8" style="385" customWidth="1"/>
    <col min="2001" max="2001" width="5.16666666666667" style="385" customWidth="1"/>
    <col min="2002" max="2002" width="13.1666666666667" style="385" customWidth="1"/>
    <col min="2003" max="2003" width="12.5" style="385" customWidth="1"/>
    <col min="2004" max="2013" width="10.6666666666667" style="385" customWidth="1"/>
    <col min="2014" max="2014" width="12.1666666666667" style="385" customWidth="1"/>
    <col min="2015" max="2015" width="8.16666666666667" style="385" customWidth="1"/>
    <col min="2016" max="2016" width="10.6666666666667" style="385" customWidth="1"/>
    <col min="2017" max="2017" width="10" style="385" customWidth="1"/>
    <col min="2018" max="2018" width="12.1666666666667" style="385" customWidth="1"/>
    <col min="2019" max="2019" width="9.66666666666667" style="385" customWidth="1"/>
    <col min="2020" max="2020" width="9.16666666666667" style="385" customWidth="1"/>
    <col min="2021" max="2021" width="9" style="385" customWidth="1"/>
    <col min="2022" max="2022" width="8.66666666666667" style="385" customWidth="1"/>
    <col min="2023" max="2023" width="9.66666666666667" style="385" customWidth="1"/>
    <col min="2024" max="2024" width="9.16666666666667" style="385" customWidth="1"/>
    <col min="2025" max="2025" width="7.66666666666667" style="385" customWidth="1"/>
    <col min="2026" max="2026" width="9.16666666666667" style="385" customWidth="1"/>
    <col min="2027" max="2027" width="14.6666666666667" style="385" customWidth="1"/>
    <col min="2028" max="2028" width="13.6666666666667" style="385" customWidth="1"/>
    <col min="2029" max="2029" width="8" style="385" customWidth="1"/>
    <col min="2030" max="2030" width="7.66666666666667" style="385" customWidth="1"/>
    <col min="2031" max="2031" width="7.16666666666667" style="385" customWidth="1"/>
    <col min="2032" max="2032" width="9.16666666666667" style="385" customWidth="1"/>
    <col min="2033" max="2033" width="7.66666666666667" style="385" customWidth="1"/>
    <col min="2034" max="2035" width="8.66666666666667" style="385" customWidth="1"/>
    <col min="2036" max="2036" width="14.6666666666667" style="385" customWidth="1"/>
    <col min="2037" max="2037" width="13.6666666666667" style="385" customWidth="1"/>
    <col min="2038" max="2038" width="8.66666666666667" style="385" customWidth="1"/>
    <col min="2039" max="2041" width="10.6666666666667" style="385" customWidth="1"/>
    <col min="2042" max="2042" width="16.6666666666667" style="385" customWidth="1"/>
    <col min="2043" max="2046" width="10.6666666666667" style="385" customWidth="1"/>
    <col min="2047" max="2047" width="12" style="385" customWidth="1"/>
    <col min="2048" max="2048" width="10.6666666666667" style="385" customWidth="1"/>
    <col min="2049" max="2049" width="8.66666666666667" style="385" customWidth="1"/>
    <col min="2050" max="2054" width="13.6666666666667" style="385" customWidth="1"/>
    <col min="2055" max="2058" width="8.66666666666667" style="385" hidden="1"/>
    <col min="2059" max="2253" width="9" style="385" customWidth="1"/>
    <col min="2254" max="2254" width="4.5" style="385" customWidth="1"/>
    <col min="2255" max="2255" width="11" style="385" customWidth="1"/>
    <col min="2256" max="2256" width="8" style="385" customWidth="1"/>
    <col min="2257" max="2257" width="5.16666666666667" style="385" customWidth="1"/>
    <col min="2258" max="2258" width="13.1666666666667" style="385" customWidth="1"/>
    <col min="2259" max="2259" width="12.5" style="385" customWidth="1"/>
    <col min="2260" max="2269" width="10.6666666666667" style="385" customWidth="1"/>
    <col min="2270" max="2270" width="12.1666666666667" style="385" customWidth="1"/>
    <col min="2271" max="2271" width="8.16666666666667" style="385" customWidth="1"/>
    <col min="2272" max="2272" width="10.6666666666667" style="385" customWidth="1"/>
    <col min="2273" max="2273" width="10" style="385" customWidth="1"/>
    <col min="2274" max="2274" width="12.1666666666667" style="385" customWidth="1"/>
    <col min="2275" max="2275" width="9.66666666666667" style="385" customWidth="1"/>
    <col min="2276" max="2276" width="9.16666666666667" style="385" customWidth="1"/>
    <col min="2277" max="2277" width="9" style="385" customWidth="1"/>
    <col min="2278" max="2278" width="8.66666666666667" style="385" customWidth="1"/>
    <col min="2279" max="2279" width="9.66666666666667" style="385" customWidth="1"/>
    <col min="2280" max="2280" width="9.16666666666667" style="385" customWidth="1"/>
    <col min="2281" max="2281" width="7.66666666666667" style="385" customWidth="1"/>
    <col min="2282" max="2282" width="9.16666666666667" style="385" customWidth="1"/>
    <col min="2283" max="2283" width="14.6666666666667" style="385" customWidth="1"/>
    <col min="2284" max="2284" width="13.6666666666667" style="385" customWidth="1"/>
    <col min="2285" max="2285" width="8" style="385" customWidth="1"/>
    <col min="2286" max="2286" width="7.66666666666667" style="385" customWidth="1"/>
    <col min="2287" max="2287" width="7.16666666666667" style="385" customWidth="1"/>
    <col min="2288" max="2288" width="9.16666666666667" style="385" customWidth="1"/>
    <col min="2289" max="2289" width="7.66666666666667" style="385" customWidth="1"/>
    <col min="2290" max="2291" width="8.66666666666667" style="385" customWidth="1"/>
    <col min="2292" max="2292" width="14.6666666666667" style="385" customWidth="1"/>
    <col min="2293" max="2293" width="13.6666666666667" style="385" customWidth="1"/>
    <col min="2294" max="2294" width="8.66666666666667" style="385" customWidth="1"/>
    <col min="2295" max="2297" width="10.6666666666667" style="385" customWidth="1"/>
    <col min="2298" max="2298" width="16.6666666666667" style="385" customWidth="1"/>
    <col min="2299" max="2302" width="10.6666666666667" style="385" customWidth="1"/>
    <col min="2303" max="2303" width="12" style="385" customWidth="1"/>
    <col min="2304" max="2304" width="10.6666666666667" style="385" customWidth="1"/>
    <col min="2305" max="2305" width="8.66666666666667" style="385" customWidth="1"/>
    <col min="2306" max="2310" width="13.6666666666667" style="385" customWidth="1"/>
    <col min="2311" max="2314" width="8.66666666666667" style="385" hidden="1"/>
    <col min="2315" max="2509" width="9" style="385" customWidth="1"/>
    <col min="2510" max="2510" width="4.5" style="385" customWidth="1"/>
    <col min="2511" max="2511" width="11" style="385" customWidth="1"/>
    <col min="2512" max="2512" width="8" style="385" customWidth="1"/>
    <col min="2513" max="2513" width="5.16666666666667" style="385" customWidth="1"/>
    <col min="2514" max="2514" width="13.1666666666667" style="385" customWidth="1"/>
    <col min="2515" max="2515" width="12.5" style="385" customWidth="1"/>
    <col min="2516" max="2525" width="10.6666666666667" style="385" customWidth="1"/>
    <col min="2526" max="2526" width="12.1666666666667" style="385" customWidth="1"/>
    <col min="2527" max="2527" width="8.16666666666667" style="385" customWidth="1"/>
    <col min="2528" max="2528" width="10.6666666666667" style="385" customWidth="1"/>
    <col min="2529" max="2529" width="10" style="385" customWidth="1"/>
    <col min="2530" max="2530" width="12.1666666666667" style="385" customWidth="1"/>
    <col min="2531" max="2531" width="9.66666666666667" style="385" customWidth="1"/>
    <col min="2532" max="2532" width="9.16666666666667" style="385" customWidth="1"/>
    <col min="2533" max="2533" width="9" style="385" customWidth="1"/>
    <col min="2534" max="2534" width="8.66666666666667" style="385" customWidth="1"/>
    <col min="2535" max="2535" width="9.66666666666667" style="385" customWidth="1"/>
    <col min="2536" max="2536" width="9.16666666666667" style="385" customWidth="1"/>
    <col min="2537" max="2537" width="7.66666666666667" style="385" customWidth="1"/>
    <col min="2538" max="2538" width="9.16666666666667" style="385" customWidth="1"/>
    <col min="2539" max="2539" width="14.6666666666667" style="385" customWidth="1"/>
    <col min="2540" max="2540" width="13.6666666666667" style="385" customWidth="1"/>
    <col min="2541" max="2541" width="8" style="385" customWidth="1"/>
    <col min="2542" max="2542" width="7.66666666666667" style="385" customWidth="1"/>
    <col min="2543" max="2543" width="7.16666666666667" style="385" customWidth="1"/>
    <col min="2544" max="2544" width="9.16666666666667" style="385" customWidth="1"/>
    <col min="2545" max="2545" width="7.66666666666667" style="385" customWidth="1"/>
    <col min="2546" max="2547" width="8.66666666666667" style="385" customWidth="1"/>
    <col min="2548" max="2548" width="14.6666666666667" style="385" customWidth="1"/>
    <col min="2549" max="2549" width="13.6666666666667" style="385" customWidth="1"/>
    <col min="2550" max="2550" width="8.66666666666667" style="385" customWidth="1"/>
    <col min="2551" max="2553" width="10.6666666666667" style="385" customWidth="1"/>
    <col min="2554" max="2554" width="16.6666666666667" style="385" customWidth="1"/>
    <col min="2555" max="2558" width="10.6666666666667" style="385" customWidth="1"/>
    <col min="2559" max="2559" width="12" style="385" customWidth="1"/>
    <col min="2560" max="2560" width="10.6666666666667" style="385" customWidth="1"/>
    <col min="2561" max="2561" width="8.66666666666667" style="385" customWidth="1"/>
    <col min="2562" max="2566" width="13.6666666666667" style="385" customWidth="1"/>
    <col min="2567" max="2570" width="8.66666666666667" style="385" hidden="1"/>
    <col min="2571" max="2765" width="9" style="385" customWidth="1"/>
    <col min="2766" max="2766" width="4.5" style="385" customWidth="1"/>
    <col min="2767" max="2767" width="11" style="385" customWidth="1"/>
    <col min="2768" max="2768" width="8" style="385" customWidth="1"/>
    <col min="2769" max="2769" width="5.16666666666667" style="385" customWidth="1"/>
    <col min="2770" max="2770" width="13.1666666666667" style="385" customWidth="1"/>
    <col min="2771" max="2771" width="12.5" style="385" customWidth="1"/>
    <col min="2772" max="2781" width="10.6666666666667" style="385" customWidth="1"/>
    <col min="2782" max="2782" width="12.1666666666667" style="385" customWidth="1"/>
    <col min="2783" max="2783" width="8.16666666666667" style="385" customWidth="1"/>
    <col min="2784" max="2784" width="10.6666666666667" style="385" customWidth="1"/>
    <col min="2785" max="2785" width="10" style="385" customWidth="1"/>
    <col min="2786" max="2786" width="12.1666666666667" style="385" customWidth="1"/>
    <col min="2787" max="2787" width="9.66666666666667" style="385" customWidth="1"/>
    <col min="2788" max="2788" width="9.16666666666667" style="385" customWidth="1"/>
    <col min="2789" max="2789" width="9" style="385" customWidth="1"/>
    <col min="2790" max="2790" width="8.66666666666667" style="385" customWidth="1"/>
    <col min="2791" max="2791" width="9.66666666666667" style="385" customWidth="1"/>
    <col min="2792" max="2792" width="9.16666666666667" style="385" customWidth="1"/>
    <col min="2793" max="2793" width="7.66666666666667" style="385" customWidth="1"/>
    <col min="2794" max="2794" width="9.16666666666667" style="385" customWidth="1"/>
    <col min="2795" max="2795" width="14.6666666666667" style="385" customWidth="1"/>
    <col min="2796" max="2796" width="13.6666666666667" style="385" customWidth="1"/>
    <col min="2797" max="2797" width="8" style="385" customWidth="1"/>
    <col min="2798" max="2798" width="7.66666666666667" style="385" customWidth="1"/>
    <col min="2799" max="2799" width="7.16666666666667" style="385" customWidth="1"/>
    <col min="2800" max="2800" width="9.16666666666667" style="385" customWidth="1"/>
    <col min="2801" max="2801" width="7.66666666666667" style="385" customWidth="1"/>
    <col min="2802" max="2803" width="8.66666666666667" style="385" customWidth="1"/>
    <col min="2804" max="2804" width="14.6666666666667" style="385" customWidth="1"/>
    <col min="2805" max="2805" width="13.6666666666667" style="385" customWidth="1"/>
    <col min="2806" max="2806" width="8.66666666666667" style="385" customWidth="1"/>
    <col min="2807" max="2809" width="10.6666666666667" style="385" customWidth="1"/>
    <col min="2810" max="2810" width="16.6666666666667" style="385" customWidth="1"/>
    <col min="2811" max="2814" width="10.6666666666667" style="385" customWidth="1"/>
    <col min="2815" max="2815" width="12" style="385" customWidth="1"/>
    <col min="2816" max="2816" width="10.6666666666667" style="385" customWidth="1"/>
    <col min="2817" max="2817" width="8.66666666666667" style="385" customWidth="1"/>
    <col min="2818" max="2822" width="13.6666666666667" style="385" customWidth="1"/>
    <col min="2823" max="2826" width="8.66666666666667" style="385" hidden="1"/>
    <col min="2827" max="3021" width="9" style="385" customWidth="1"/>
    <col min="3022" max="3022" width="4.5" style="385" customWidth="1"/>
    <col min="3023" max="3023" width="11" style="385" customWidth="1"/>
    <col min="3024" max="3024" width="8" style="385" customWidth="1"/>
    <col min="3025" max="3025" width="5.16666666666667" style="385" customWidth="1"/>
    <col min="3026" max="3026" width="13.1666666666667" style="385" customWidth="1"/>
    <col min="3027" max="3027" width="12.5" style="385" customWidth="1"/>
    <col min="3028" max="3037" width="10.6666666666667" style="385" customWidth="1"/>
    <col min="3038" max="3038" width="12.1666666666667" style="385" customWidth="1"/>
    <col min="3039" max="3039" width="8.16666666666667" style="385" customWidth="1"/>
    <col min="3040" max="3040" width="10.6666666666667" style="385" customWidth="1"/>
    <col min="3041" max="3041" width="10" style="385" customWidth="1"/>
    <col min="3042" max="3042" width="12.1666666666667" style="385" customWidth="1"/>
    <col min="3043" max="3043" width="9.66666666666667" style="385" customWidth="1"/>
    <col min="3044" max="3044" width="9.16666666666667" style="385" customWidth="1"/>
    <col min="3045" max="3045" width="9" style="385" customWidth="1"/>
    <col min="3046" max="3046" width="8.66666666666667" style="385" customWidth="1"/>
    <col min="3047" max="3047" width="9.66666666666667" style="385" customWidth="1"/>
    <col min="3048" max="3048" width="9.16666666666667" style="385" customWidth="1"/>
    <col min="3049" max="3049" width="7.66666666666667" style="385" customWidth="1"/>
    <col min="3050" max="3050" width="9.16666666666667" style="385" customWidth="1"/>
    <col min="3051" max="3051" width="14.6666666666667" style="385" customWidth="1"/>
    <col min="3052" max="3052" width="13.6666666666667" style="385" customWidth="1"/>
    <col min="3053" max="3053" width="8" style="385" customWidth="1"/>
    <col min="3054" max="3054" width="7.66666666666667" style="385" customWidth="1"/>
    <col min="3055" max="3055" width="7.16666666666667" style="385" customWidth="1"/>
    <col min="3056" max="3056" width="9.16666666666667" style="385" customWidth="1"/>
    <col min="3057" max="3057" width="7.66666666666667" style="385" customWidth="1"/>
    <col min="3058" max="3059" width="8.66666666666667" style="385" customWidth="1"/>
    <col min="3060" max="3060" width="14.6666666666667" style="385" customWidth="1"/>
    <col min="3061" max="3061" width="13.6666666666667" style="385" customWidth="1"/>
    <col min="3062" max="3062" width="8.66666666666667" style="385" customWidth="1"/>
    <col min="3063" max="3065" width="10.6666666666667" style="385" customWidth="1"/>
    <col min="3066" max="3066" width="16.6666666666667" style="385" customWidth="1"/>
    <col min="3067" max="3070" width="10.6666666666667" style="385" customWidth="1"/>
    <col min="3071" max="3071" width="12" style="385" customWidth="1"/>
    <col min="3072" max="3072" width="10.6666666666667" style="385" customWidth="1"/>
    <col min="3073" max="3073" width="8.66666666666667" style="385" customWidth="1"/>
    <col min="3074" max="3078" width="13.6666666666667" style="385" customWidth="1"/>
    <col min="3079" max="3082" width="8.66666666666667" style="385" hidden="1"/>
    <col min="3083" max="3277" width="9" style="385" customWidth="1"/>
    <col min="3278" max="3278" width="4.5" style="385" customWidth="1"/>
    <col min="3279" max="3279" width="11" style="385" customWidth="1"/>
    <col min="3280" max="3280" width="8" style="385" customWidth="1"/>
    <col min="3281" max="3281" width="5.16666666666667" style="385" customWidth="1"/>
    <col min="3282" max="3282" width="13.1666666666667" style="385" customWidth="1"/>
    <col min="3283" max="3283" width="12.5" style="385" customWidth="1"/>
    <col min="3284" max="3293" width="10.6666666666667" style="385" customWidth="1"/>
    <col min="3294" max="3294" width="12.1666666666667" style="385" customWidth="1"/>
    <col min="3295" max="3295" width="8.16666666666667" style="385" customWidth="1"/>
    <col min="3296" max="3296" width="10.6666666666667" style="385" customWidth="1"/>
    <col min="3297" max="3297" width="10" style="385" customWidth="1"/>
    <col min="3298" max="3298" width="12.1666666666667" style="385" customWidth="1"/>
    <col min="3299" max="3299" width="9.66666666666667" style="385" customWidth="1"/>
    <col min="3300" max="3300" width="9.16666666666667" style="385" customWidth="1"/>
    <col min="3301" max="3301" width="9" style="385" customWidth="1"/>
    <col min="3302" max="3302" width="8.66666666666667" style="385" customWidth="1"/>
    <col min="3303" max="3303" width="9.66666666666667" style="385" customWidth="1"/>
    <col min="3304" max="3304" width="9.16666666666667" style="385" customWidth="1"/>
    <col min="3305" max="3305" width="7.66666666666667" style="385" customWidth="1"/>
    <col min="3306" max="3306" width="9.16666666666667" style="385" customWidth="1"/>
    <col min="3307" max="3307" width="14.6666666666667" style="385" customWidth="1"/>
    <col min="3308" max="3308" width="13.6666666666667" style="385" customWidth="1"/>
    <col min="3309" max="3309" width="8" style="385" customWidth="1"/>
    <col min="3310" max="3310" width="7.66666666666667" style="385" customWidth="1"/>
    <col min="3311" max="3311" width="7.16666666666667" style="385" customWidth="1"/>
    <col min="3312" max="3312" width="9.16666666666667" style="385" customWidth="1"/>
    <col min="3313" max="3313" width="7.66666666666667" style="385" customWidth="1"/>
    <col min="3314" max="3315" width="8.66666666666667" style="385" customWidth="1"/>
    <col min="3316" max="3316" width="14.6666666666667" style="385" customWidth="1"/>
    <col min="3317" max="3317" width="13.6666666666667" style="385" customWidth="1"/>
    <col min="3318" max="3318" width="8.66666666666667" style="385" customWidth="1"/>
    <col min="3319" max="3321" width="10.6666666666667" style="385" customWidth="1"/>
    <col min="3322" max="3322" width="16.6666666666667" style="385" customWidth="1"/>
    <col min="3323" max="3326" width="10.6666666666667" style="385" customWidth="1"/>
    <col min="3327" max="3327" width="12" style="385" customWidth="1"/>
    <col min="3328" max="3328" width="10.6666666666667" style="385" customWidth="1"/>
    <col min="3329" max="3329" width="8.66666666666667" style="385" customWidth="1"/>
    <col min="3330" max="3334" width="13.6666666666667" style="385" customWidth="1"/>
    <col min="3335" max="3338" width="8.66666666666667" style="385" hidden="1"/>
    <col min="3339" max="3533" width="9" style="385" customWidth="1"/>
    <col min="3534" max="3534" width="4.5" style="385" customWidth="1"/>
    <col min="3535" max="3535" width="11" style="385" customWidth="1"/>
    <col min="3536" max="3536" width="8" style="385" customWidth="1"/>
    <col min="3537" max="3537" width="5.16666666666667" style="385" customWidth="1"/>
    <col min="3538" max="3538" width="13.1666666666667" style="385" customWidth="1"/>
    <col min="3539" max="3539" width="12.5" style="385" customWidth="1"/>
    <col min="3540" max="3549" width="10.6666666666667" style="385" customWidth="1"/>
    <col min="3550" max="3550" width="12.1666666666667" style="385" customWidth="1"/>
    <col min="3551" max="3551" width="8.16666666666667" style="385" customWidth="1"/>
    <col min="3552" max="3552" width="10.6666666666667" style="385" customWidth="1"/>
    <col min="3553" max="3553" width="10" style="385" customWidth="1"/>
    <col min="3554" max="3554" width="12.1666666666667" style="385" customWidth="1"/>
    <col min="3555" max="3555" width="9.66666666666667" style="385" customWidth="1"/>
    <col min="3556" max="3556" width="9.16666666666667" style="385" customWidth="1"/>
    <col min="3557" max="3557" width="9" style="385" customWidth="1"/>
    <col min="3558" max="3558" width="8.66666666666667" style="385" customWidth="1"/>
    <col min="3559" max="3559" width="9.66666666666667" style="385" customWidth="1"/>
    <col min="3560" max="3560" width="9.16666666666667" style="385" customWidth="1"/>
    <col min="3561" max="3561" width="7.66666666666667" style="385" customWidth="1"/>
    <col min="3562" max="3562" width="9.16666666666667" style="385" customWidth="1"/>
    <col min="3563" max="3563" width="14.6666666666667" style="385" customWidth="1"/>
    <col min="3564" max="3564" width="13.6666666666667" style="385" customWidth="1"/>
    <col min="3565" max="3565" width="8" style="385" customWidth="1"/>
    <col min="3566" max="3566" width="7.66666666666667" style="385" customWidth="1"/>
    <col min="3567" max="3567" width="7.16666666666667" style="385" customWidth="1"/>
    <col min="3568" max="3568" width="9.16666666666667" style="385" customWidth="1"/>
    <col min="3569" max="3569" width="7.66666666666667" style="385" customWidth="1"/>
    <col min="3570" max="3571" width="8.66666666666667" style="385" customWidth="1"/>
    <col min="3572" max="3572" width="14.6666666666667" style="385" customWidth="1"/>
    <col min="3573" max="3573" width="13.6666666666667" style="385" customWidth="1"/>
    <col min="3574" max="3574" width="8.66666666666667" style="385" customWidth="1"/>
    <col min="3575" max="3577" width="10.6666666666667" style="385" customWidth="1"/>
    <col min="3578" max="3578" width="16.6666666666667" style="385" customWidth="1"/>
    <col min="3579" max="3582" width="10.6666666666667" style="385" customWidth="1"/>
    <col min="3583" max="3583" width="12" style="385" customWidth="1"/>
    <col min="3584" max="3584" width="10.6666666666667" style="385" customWidth="1"/>
    <col min="3585" max="3585" width="8.66666666666667" style="385" customWidth="1"/>
    <col min="3586" max="3590" width="13.6666666666667" style="385" customWidth="1"/>
    <col min="3591" max="3594" width="8.66666666666667" style="385" hidden="1"/>
    <col min="3595" max="3789" width="9" style="385" customWidth="1"/>
    <col min="3790" max="3790" width="4.5" style="385" customWidth="1"/>
    <col min="3791" max="3791" width="11" style="385" customWidth="1"/>
    <col min="3792" max="3792" width="8" style="385" customWidth="1"/>
    <col min="3793" max="3793" width="5.16666666666667" style="385" customWidth="1"/>
    <col min="3794" max="3794" width="13.1666666666667" style="385" customWidth="1"/>
    <col min="3795" max="3795" width="12.5" style="385" customWidth="1"/>
    <col min="3796" max="3805" width="10.6666666666667" style="385" customWidth="1"/>
    <col min="3806" max="3806" width="12.1666666666667" style="385" customWidth="1"/>
    <col min="3807" max="3807" width="8.16666666666667" style="385" customWidth="1"/>
    <col min="3808" max="3808" width="10.6666666666667" style="385" customWidth="1"/>
    <col min="3809" max="3809" width="10" style="385" customWidth="1"/>
    <col min="3810" max="3810" width="12.1666666666667" style="385" customWidth="1"/>
    <col min="3811" max="3811" width="9.66666666666667" style="385" customWidth="1"/>
    <col min="3812" max="3812" width="9.16666666666667" style="385" customWidth="1"/>
    <col min="3813" max="3813" width="9" style="385" customWidth="1"/>
    <col min="3814" max="3814" width="8.66666666666667" style="385" customWidth="1"/>
    <col min="3815" max="3815" width="9.66666666666667" style="385" customWidth="1"/>
    <col min="3816" max="3816" width="9.16666666666667" style="385" customWidth="1"/>
    <col min="3817" max="3817" width="7.66666666666667" style="385" customWidth="1"/>
    <col min="3818" max="3818" width="9.16666666666667" style="385" customWidth="1"/>
    <col min="3819" max="3819" width="14.6666666666667" style="385" customWidth="1"/>
    <col min="3820" max="3820" width="13.6666666666667" style="385" customWidth="1"/>
    <col min="3821" max="3821" width="8" style="385" customWidth="1"/>
    <col min="3822" max="3822" width="7.66666666666667" style="385" customWidth="1"/>
    <col min="3823" max="3823" width="7.16666666666667" style="385" customWidth="1"/>
    <col min="3824" max="3824" width="9.16666666666667" style="385" customWidth="1"/>
    <col min="3825" max="3825" width="7.66666666666667" style="385" customWidth="1"/>
    <col min="3826" max="3827" width="8.66666666666667" style="385" customWidth="1"/>
    <col min="3828" max="3828" width="14.6666666666667" style="385" customWidth="1"/>
    <col min="3829" max="3829" width="13.6666666666667" style="385" customWidth="1"/>
    <col min="3830" max="3830" width="8.66666666666667" style="385" customWidth="1"/>
    <col min="3831" max="3833" width="10.6666666666667" style="385" customWidth="1"/>
    <col min="3834" max="3834" width="16.6666666666667" style="385" customWidth="1"/>
    <col min="3835" max="3838" width="10.6666666666667" style="385" customWidth="1"/>
    <col min="3839" max="3839" width="12" style="385" customWidth="1"/>
    <col min="3840" max="3840" width="10.6666666666667" style="385" customWidth="1"/>
    <col min="3841" max="3841" width="8.66666666666667" style="385" customWidth="1"/>
    <col min="3842" max="3846" width="13.6666666666667" style="385" customWidth="1"/>
    <col min="3847" max="3850" width="8.66666666666667" style="385" hidden="1"/>
    <col min="3851" max="4045" width="9" style="385" customWidth="1"/>
    <col min="4046" max="4046" width="4.5" style="385" customWidth="1"/>
    <col min="4047" max="4047" width="11" style="385" customWidth="1"/>
    <col min="4048" max="4048" width="8" style="385" customWidth="1"/>
    <col min="4049" max="4049" width="5.16666666666667" style="385" customWidth="1"/>
    <col min="4050" max="4050" width="13.1666666666667" style="385" customWidth="1"/>
    <col min="4051" max="4051" width="12.5" style="385" customWidth="1"/>
    <col min="4052" max="4061" width="10.6666666666667" style="385" customWidth="1"/>
    <col min="4062" max="4062" width="12.1666666666667" style="385" customWidth="1"/>
    <col min="4063" max="4063" width="8.16666666666667" style="385" customWidth="1"/>
    <col min="4064" max="4064" width="10.6666666666667" style="385" customWidth="1"/>
    <col min="4065" max="4065" width="10" style="385" customWidth="1"/>
    <col min="4066" max="4066" width="12.1666666666667" style="385" customWidth="1"/>
    <col min="4067" max="4067" width="9.66666666666667" style="385" customWidth="1"/>
    <col min="4068" max="4068" width="9.16666666666667" style="385" customWidth="1"/>
    <col min="4069" max="4069" width="9" style="385" customWidth="1"/>
    <col min="4070" max="4070" width="8.66666666666667" style="385" customWidth="1"/>
    <col min="4071" max="4071" width="9.66666666666667" style="385" customWidth="1"/>
    <col min="4072" max="4072" width="9.16666666666667" style="385" customWidth="1"/>
    <col min="4073" max="4073" width="7.66666666666667" style="385" customWidth="1"/>
    <col min="4074" max="4074" width="9.16666666666667" style="385" customWidth="1"/>
    <col min="4075" max="4075" width="14.6666666666667" style="385" customWidth="1"/>
    <col min="4076" max="4076" width="13.6666666666667" style="385" customWidth="1"/>
    <col min="4077" max="4077" width="8" style="385" customWidth="1"/>
    <col min="4078" max="4078" width="7.66666666666667" style="385" customWidth="1"/>
    <col min="4079" max="4079" width="7.16666666666667" style="385" customWidth="1"/>
    <col min="4080" max="4080" width="9.16666666666667" style="385" customWidth="1"/>
    <col min="4081" max="4081" width="7.66666666666667" style="385" customWidth="1"/>
    <col min="4082" max="4083" width="8.66666666666667" style="385" customWidth="1"/>
    <col min="4084" max="4084" width="14.6666666666667" style="385" customWidth="1"/>
    <col min="4085" max="4085" width="13.6666666666667" style="385" customWidth="1"/>
    <col min="4086" max="4086" width="8.66666666666667" style="385" customWidth="1"/>
    <col min="4087" max="4089" width="10.6666666666667" style="385" customWidth="1"/>
    <col min="4090" max="4090" width="16.6666666666667" style="385" customWidth="1"/>
    <col min="4091" max="4094" width="10.6666666666667" style="385" customWidth="1"/>
    <col min="4095" max="4095" width="12" style="385" customWidth="1"/>
    <col min="4096" max="4096" width="10.6666666666667" style="385" customWidth="1"/>
    <col min="4097" max="4097" width="8.66666666666667" style="385" customWidth="1"/>
    <col min="4098" max="4102" width="13.6666666666667" style="385" customWidth="1"/>
    <col min="4103" max="4106" width="8.66666666666667" style="385" hidden="1"/>
    <col min="4107" max="4301" width="9" style="385" customWidth="1"/>
    <col min="4302" max="4302" width="4.5" style="385" customWidth="1"/>
    <col min="4303" max="4303" width="11" style="385" customWidth="1"/>
    <col min="4304" max="4304" width="8" style="385" customWidth="1"/>
    <col min="4305" max="4305" width="5.16666666666667" style="385" customWidth="1"/>
    <col min="4306" max="4306" width="13.1666666666667" style="385" customWidth="1"/>
    <col min="4307" max="4307" width="12.5" style="385" customWidth="1"/>
    <col min="4308" max="4317" width="10.6666666666667" style="385" customWidth="1"/>
    <col min="4318" max="4318" width="12.1666666666667" style="385" customWidth="1"/>
    <col min="4319" max="4319" width="8.16666666666667" style="385" customWidth="1"/>
    <col min="4320" max="4320" width="10.6666666666667" style="385" customWidth="1"/>
    <col min="4321" max="4321" width="10" style="385" customWidth="1"/>
    <col min="4322" max="4322" width="12.1666666666667" style="385" customWidth="1"/>
    <col min="4323" max="4323" width="9.66666666666667" style="385" customWidth="1"/>
    <col min="4324" max="4324" width="9.16666666666667" style="385" customWidth="1"/>
    <col min="4325" max="4325" width="9" style="385" customWidth="1"/>
    <col min="4326" max="4326" width="8.66666666666667" style="385" customWidth="1"/>
    <col min="4327" max="4327" width="9.66666666666667" style="385" customWidth="1"/>
    <col min="4328" max="4328" width="9.16666666666667" style="385" customWidth="1"/>
    <col min="4329" max="4329" width="7.66666666666667" style="385" customWidth="1"/>
    <col min="4330" max="4330" width="9.16666666666667" style="385" customWidth="1"/>
    <col min="4331" max="4331" width="14.6666666666667" style="385" customWidth="1"/>
    <col min="4332" max="4332" width="13.6666666666667" style="385" customWidth="1"/>
    <col min="4333" max="4333" width="8" style="385" customWidth="1"/>
    <col min="4334" max="4334" width="7.66666666666667" style="385" customWidth="1"/>
    <col min="4335" max="4335" width="7.16666666666667" style="385" customWidth="1"/>
    <col min="4336" max="4336" width="9.16666666666667" style="385" customWidth="1"/>
    <col min="4337" max="4337" width="7.66666666666667" style="385" customWidth="1"/>
    <col min="4338" max="4339" width="8.66666666666667" style="385" customWidth="1"/>
    <col min="4340" max="4340" width="14.6666666666667" style="385" customWidth="1"/>
    <col min="4341" max="4341" width="13.6666666666667" style="385" customWidth="1"/>
    <col min="4342" max="4342" width="8.66666666666667" style="385" customWidth="1"/>
    <col min="4343" max="4345" width="10.6666666666667" style="385" customWidth="1"/>
    <col min="4346" max="4346" width="16.6666666666667" style="385" customWidth="1"/>
    <col min="4347" max="4350" width="10.6666666666667" style="385" customWidth="1"/>
    <col min="4351" max="4351" width="12" style="385" customWidth="1"/>
    <col min="4352" max="4352" width="10.6666666666667" style="385" customWidth="1"/>
    <col min="4353" max="4353" width="8.66666666666667" style="385" customWidth="1"/>
    <col min="4354" max="4358" width="13.6666666666667" style="385" customWidth="1"/>
    <col min="4359" max="4362" width="8.66666666666667" style="385" hidden="1"/>
    <col min="4363" max="4557" width="9" style="385" customWidth="1"/>
    <col min="4558" max="4558" width="4.5" style="385" customWidth="1"/>
    <col min="4559" max="4559" width="11" style="385" customWidth="1"/>
    <col min="4560" max="4560" width="8" style="385" customWidth="1"/>
    <col min="4561" max="4561" width="5.16666666666667" style="385" customWidth="1"/>
    <col min="4562" max="4562" width="13.1666666666667" style="385" customWidth="1"/>
    <col min="4563" max="4563" width="12.5" style="385" customWidth="1"/>
    <col min="4564" max="4573" width="10.6666666666667" style="385" customWidth="1"/>
    <col min="4574" max="4574" width="12.1666666666667" style="385" customWidth="1"/>
    <col min="4575" max="4575" width="8.16666666666667" style="385" customWidth="1"/>
    <col min="4576" max="4576" width="10.6666666666667" style="385" customWidth="1"/>
    <col min="4577" max="4577" width="10" style="385" customWidth="1"/>
    <col min="4578" max="4578" width="12.1666666666667" style="385" customWidth="1"/>
    <col min="4579" max="4579" width="9.66666666666667" style="385" customWidth="1"/>
    <col min="4580" max="4580" width="9.16666666666667" style="385" customWidth="1"/>
    <col min="4581" max="4581" width="9" style="385" customWidth="1"/>
    <col min="4582" max="4582" width="8.66666666666667" style="385" customWidth="1"/>
    <col min="4583" max="4583" width="9.66666666666667" style="385" customWidth="1"/>
    <col min="4584" max="4584" width="9.16666666666667" style="385" customWidth="1"/>
    <col min="4585" max="4585" width="7.66666666666667" style="385" customWidth="1"/>
    <col min="4586" max="4586" width="9.16666666666667" style="385" customWidth="1"/>
    <col min="4587" max="4587" width="14.6666666666667" style="385" customWidth="1"/>
    <col min="4588" max="4588" width="13.6666666666667" style="385" customWidth="1"/>
    <col min="4589" max="4589" width="8" style="385" customWidth="1"/>
    <col min="4590" max="4590" width="7.66666666666667" style="385" customWidth="1"/>
    <col min="4591" max="4591" width="7.16666666666667" style="385" customWidth="1"/>
    <col min="4592" max="4592" width="9.16666666666667" style="385" customWidth="1"/>
    <col min="4593" max="4593" width="7.66666666666667" style="385" customWidth="1"/>
    <col min="4594" max="4595" width="8.66666666666667" style="385" customWidth="1"/>
    <col min="4596" max="4596" width="14.6666666666667" style="385" customWidth="1"/>
    <col min="4597" max="4597" width="13.6666666666667" style="385" customWidth="1"/>
    <col min="4598" max="4598" width="8.66666666666667" style="385" customWidth="1"/>
    <col min="4599" max="4601" width="10.6666666666667" style="385" customWidth="1"/>
    <col min="4602" max="4602" width="16.6666666666667" style="385" customWidth="1"/>
    <col min="4603" max="4606" width="10.6666666666667" style="385" customWidth="1"/>
    <col min="4607" max="4607" width="12" style="385" customWidth="1"/>
    <col min="4608" max="4608" width="10.6666666666667" style="385" customWidth="1"/>
    <col min="4609" max="4609" width="8.66666666666667" style="385" customWidth="1"/>
    <col min="4610" max="4614" width="13.6666666666667" style="385" customWidth="1"/>
    <col min="4615" max="4618" width="8.66666666666667" style="385" hidden="1"/>
    <col min="4619" max="4813" width="9" style="385" customWidth="1"/>
    <col min="4814" max="4814" width="4.5" style="385" customWidth="1"/>
    <col min="4815" max="4815" width="11" style="385" customWidth="1"/>
    <col min="4816" max="4816" width="8" style="385" customWidth="1"/>
    <col min="4817" max="4817" width="5.16666666666667" style="385" customWidth="1"/>
    <col min="4818" max="4818" width="13.1666666666667" style="385" customWidth="1"/>
    <col min="4819" max="4819" width="12.5" style="385" customWidth="1"/>
    <col min="4820" max="4829" width="10.6666666666667" style="385" customWidth="1"/>
    <col min="4830" max="4830" width="12.1666666666667" style="385" customWidth="1"/>
    <col min="4831" max="4831" width="8.16666666666667" style="385" customWidth="1"/>
    <col min="4832" max="4832" width="10.6666666666667" style="385" customWidth="1"/>
    <col min="4833" max="4833" width="10" style="385" customWidth="1"/>
    <col min="4834" max="4834" width="12.1666666666667" style="385" customWidth="1"/>
    <col min="4835" max="4835" width="9.66666666666667" style="385" customWidth="1"/>
    <col min="4836" max="4836" width="9.16666666666667" style="385" customWidth="1"/>
    <col min="4837" max="4837" width="9" style="385" customWidth="1"/>
    <col min="4838" max="4838" width="8.66666666666667" style="385" customWidth="1"/>
    <col min="4839" max="4839" width="9.66666666666667" style="385" customWidth="1"/>
    <col min="4840" max="4840" width="9.16666666666667" style="385" customWidth="1"/>
    <col min="4841" max="4841" width="7.66666666666667" style="385" customWidth="1"/>
    <col min="4842" max="4842" width="9.16666666666667" style="385" customWidth="1"/>
    <col min="4843" max="4843" width="14.6666666666667" style="385" customWidth="1"/>
    <col min="4844" max="4844" width="13.6666666666667" style="385" customWidth="1"/>
    <col min="4845" max="4845" width="8" style="385" customWidth="1"/>
    <col min="4846" max="4846" width="7.66666666666667" style="385" customWidth="1"/>
    <col min="4847" max="4847" width="7.16666666666667" style="385" customWidth="1"/>
    <col min="4848" max="4848" width="9.16666666666667" style="385" customWidth="1"/>
    <col min="4849" max="4849" width="7.66666666666667" style="385" customWidth="1"/>
    <col min="4850" max="4851" width="8.66666666666667" style="385" customWidth="1"/>
    <col min="4852" max="4852" width="14.6666666666667" style="385" customWidth="1"/>
    <col min="4853" max="4853" width="13.6666666666667" style="385" customWidth="1"/>
    <col min="4854" max="4854" width="8.66666666666667" style="385" customWidth="1"/>
    <col min="4855" max="4857" width="10.6666666666667" style="385" customWidth="1"/>
    <col min="4858" max="4858" width="16.6666666666667" style="385" customWidth="1"/>
    <col min="4859" max="4862" width="10.6666666666667" style="385" customWidth="1"/>
    <col min="4863" max="4863" width="12" style="385" customWidth="1"/>
    <col min="4864" max="4864" width="10.6666666666667" style="385" customWidth="1"/>
    <col min="4865" max="4865" width="8.66666666666667" style="385" customWidth="1"/>
    <col min="4866" max="4870" width="13.6666666666667" style="385" customWidth="1"/>
    <col min="4871" max="4874" width="8.66666666666667" style="385" hidden="1"/>
    <col min="4875" max="5069" width="9" style="385" customWidth="1"/>
    <col min="5070" max="5070" width="4.5" style="385" customWidth="1"/>
    <col min="5071" max="5071" width="11" style="385" customWidth="1"/>
    <col min="5072" max="5072" width="8" style="385" customWidth="1"/>
    <col min="5073" max="5073" width="5.16666666666667" style="385" customWidth="1"/>
    <col min="5074" max="5074" width="13.1666666666667" style="385" customWidth="1"/>
    <col min="5075" max="5075" width="12.5" style="385" customWidth="1"/>
    <col min="5076" max="5085" width="10.6666666666667" style="385" customWidth="1"/>
    <col min="5086" max="5086" width="12.1666666666667" style="385" customWidth="1"/>
    <col min="5087" max="5087" width="8.16666666666667" style="385" customWidth="1"/>
    <col min="5088" max="5088" width="10.6666666666667" style="385" customWidth="1"/>
    <col min="5089" max="5089" width="10" style="385" customWidth="1"/>
    <col min="5090" max="5090" width="12.1666666666667" style="385" customWidth="1"/>
    <col min="5091" max="5091" width="9.66666666666667" style="385" customWidth="1"/>
    <col min="5092" max="5092" width="9.16666666666667" style="385" customWidth="1"/>
    <col min="5093" max="5093" width="9" style="385" customWidth="1"/>
    <col min="5094" max="5094" width="8.66666666666667" style="385" customWidth="1"/>
    <col min="5095" max="5095" width="9.66666666666667" style="385" customWidth="1"/>
    <col min="5096" max="5096" width="9.16666666666667" style="385" customWidth="1"/>
    <col min="5097" max="5097" width="7.66666666666667" style="385" customWidth="1"/>
    <col min="5098" max="5098" width="9.16666666666667" style="385" customWidth="1"/>
    <col min="5099" max="5099" width="14.6666666666667" style="385" customWidth="1"/>
    <col min="5100" max="5100" width="13.6666666666667" style="385" customWidth="1"/>
    <col min="5101" max="5101" width="8" style="385" customWidth="1"/>
    <col min="5102" max="5102" width="7.66666666666667" style="385" customWidth="1"/>
    <col min="5103" max="5103" width="7.16666666666667" style="385" customWidth="1"/>
    <col min="5104" max="5104" width="9.16666666666667" style="385" customWidth="1"/>
    <col min="5105" max="5105" width="7.66666666666667" style="385" customWidth="1"/>
    <col min="5106" max="5107" width="8.66666666666667" style="385" customWidth="1"/>
    <col min="5108" max="5108" width="14.6666666666667" style="385" customWidth="1"/>
    <col min="5109" max="5109" width="13.6666666666667" style="385" customWidth="1"/>
    <col min="5110" max="5110" width="8.66666666666667" style="385" customWidth="1"/>
    <col min="5111" max="5113" width="10.6666666666667" style="385" customWidth="1"/>
    <col min="5114" max="5114" width="16.6666666666667" style="385" customWidth="1"/>
    <col min="5115" max="5118" width="10.6666666666667" style="385" customWidth="1"/>
    <col min="5119" max="5119" width="12" style="385" customWidth="1"/>
    <col min="5120" max="5120" width="10.6666666666667" style="385" customWidth="1"/>
    <col min="5121" max="5121" width="8.66666666666667" style="385" customWidth="1"/>
    <col min="5122" max="5126" width="13.6666666666667" style="385" customWidth="1"/>
    <col min="5127" max="5130" width="8.66666666666667" style="385" hidden="1"/>
    <col min="5131" max="5325" width="9" style="385" customWidth="1"/>
    <col min="5326" max="5326" width="4.5" style="385" customWidth="1"/>
    <col min="5327" max="5327" width="11" style="385" customWidth="1"/>
    <col min="5328" max="5328" width="8" style="385" customWidth="1"/>
    <col min="5329" max="5329" width="5.16666666666667" style="385" customWidth="1"/>
    <col min="5330" max="5330" width="13.1666666666667" style="385" customWidth="1"/>
    <col min="5331" max="5331" width="12.5" style="385" customWidth="1"/>
    <col min="5332" max="5341" width="10.6666666666667" style="385" customWidth="1"/>
    <col min="5342" max="5342" width="12.1666666666667" style="385" customWidth="1"/>
    <col min="5343" max="5343" width="8.16666666666667" style="385" customWidth="1"/>
    <col min="5344" max="5344" width="10.6666666666667" style="385" customWidth="1"/>
    <col min="5345" max="5345" width="10" style="385" customWidth="1"/>
    <col min="5346" max="5346" width="12.1666666666667" style="385" customWidth="1"/>
    <col min="5347" max="5347" width="9.66666666666667" style="385" customWidth="1"/>
    <col min="5348" max="5348" width="9.16666666666667" style="385" customWidth="1"/>
    <col min="5349" max="5349" width="9" style="385" customWidth="1"/>
    <col min="5350" max="5350" width="8.66666666666667" style="385" customWidth="1"/>
    <col min="5351" max="5351" width="9.66666666666667" style="385" customWidth="1"/>
    <col min="5352" max="5352" width="9.16666666666667" style="385" customWidth="1"/>
    <col min="5353" max="5353" width="7.66666666666667" style="385" customWidth="1"/>
    <col min="5354" max="5354" width="9.16666666666667" style="385" customWidth="1"/>
    <col min="5355" max="5355" width="14.6666666666667" style="385" customWidth="1"/>
    <col min="5356" max="5356" width="13.6666666666667" style="385" customWidth="1"/>
    <col min="5357" max="5357" width="8" style="385" customWidth="1"/>
    <col min="5358" max="5358" width="7.66666666666667" style="385" customWidth="1"/>
    <col min="5359" max="5359" width="7.16666666666667" style="385" customWidth="1"/>
    <col min="5360" max="5360" width="9.16666666666667" style="385" customWidth="1"/>
    <col min="5361" max="5361" width="7.66666666666667" style="385" customWidth="1"/>
    <col min="5362" max="5363" width="8.66666666666667" style="385" customWidth="1"/>
    <col min="5364" max="5364" width="14.6666666666667" style="385" customWidth="1"/>
    <col min="5365" max="5365" width="13.6666666666667" style="385" customWidth="1"/>
    <col min="5366" max="5366" width="8.66666666666667" style="385" customWidth="1"/>
    <col min="5367" max="5369" width="10.6666666666667" style="385" customWidth="1"/>
    <col min="5370" max="5370" width="16.6666666666667" style="385" customWidth="1"/>
    <col min="5371" max="5374" width="10.6666666666667" style="385" customWidth="1"/>
    <col min="5375" max="5375" width="12" style="385" customWidth="1"/>
    <col min="5376" max="5376" width="10.6666666666667" style="385" customWidth="1"/>
    <col min="5377" max="5377" width="8.66666666666667" style="385" customWidth="1"/>
    <col min="5378" max="5382" width="13.6666666666667" style="385" customWidth="1"/>
    <col min="5383" max="5386" width="8.66666666666667" style="385" hidden="1"/>
    <col min="5387" max="5581" width="9" style="385" customWidth="1"/>
    <col min="5582" max="5582" width="4.5" style="385" customWidth="1"/>
    <col min="5583" max="5583" width="11" style="385" customWidth="1"/>
    <col min="5584" max="5584" width="8" style="385" customWidth="1"/>
    <col min="5585" max="5585" width="5.16666666666667" style="385" customWidth="1"/>
    <col min="5586" max="5586" width="13.1666666666667" style="385" customWidth="1"/>
    <col min="5587" max="5587" width="12.5" style="385" customWidth="1"/>
    <col min="5588" max="5597" width="10.6666666666667" style="385" customWidth="1"/>
    <col min="5598" max="5598" width="12.1666666666667" style="385" customWidth="1"/>
    <col min="5599" max="5599" width="8.16666666666667" style="385" customWidth="1"/>
    <col min="5600" max="5600" width="10.6666666666667" style="385" customWidth="1"/>
    <col min="5601" max="5601" width="10" style="385" customWidth="1"/>
    <col min="5602" max="5602" width="12.1666666666667" style="385" customWidth="1"/>
    <col min="5603" max="5603" width="9.66666666666667" style="385" customWidth="1"/>
    <col min="5604" max="5604" width="9.16666666666667" style="385" customWidth="1"/>
    <col min="5605" max="5605" width="9" style="385" customWidth="1"/>
    <col min="5606" max="5606" width="8.66666666666667" style="385" customWidth="1"/>
    <col min="5607" max="5607" width="9.66666666666667" style="385" customWidth="1"/>
    <col min="5608" max="5608" width="9.16666666666667" style="385" customWidth="1"/>
    <col min="5609" max="5609" width="7.66666666666667" style="385" customWidth="1"/>
    <col min="5610" max="5610" width="9.16666666666667" style="385" customWidth="1"/>
    <col min="5611" max="5611" width="14.6666666666667" style="385" customWidth="1"/>
    <col min="5612" max="5612" width="13.6666666666667" style="385" customWidth="1"/>
    <col min="5613" max="5613" width="8" style="385" customWidth="1"/>
    <col min="5614" max="5614" width="7.66666666666667" style="385" customWidth="1"/>
    <col min="5615" max="5615" width="7.16666666666667" style="385" customWidth="1"/>
    <col min="5616" max="5616" width="9.16666666666667" style="385" customWidth="1"/>
    <col min="5617" max="5617" width="7.66666666666667" style="385" customWidth="1"/>
    <col min="5618" max="5619" width="8.66666666666667" style="385" customWidth="1"/>
    <col min="5620" max="5620" width="14.6666666666667" style="385" customWidth="1"/>
    <col min="5621" max="5621" width="13.6666666666667" style="385" customWidth="1"/>
    <col min="5622" max="5622" width="8.66666666666667" style="385" customWidth="1"/>
    <col min="5623" max="5625" width="10.6666666666667" style="385" customWidth="1"/>
    <col min="5626" max="5626" width="16.6666666666667" style="385" customWidth="1"/>
    <col min="5627" max="5630" width="10.6666666666667" style="385" customWidth="1"/>
    <col min="5631" max="5631" width="12" style="385" customWidth="1"/>
    <col min="5632" max="5632" width="10.6666666666667" style="385" customWidth="1"/>
    <col min="5633" max="5633" width="8.66666666666667" style="385" customWidth="1"/>
    <col min="5634" max="5638" width="13.6666666666667" style="385" customWidth="1"/>
    <col min="5639" max="5642" width="8.66666666666667" style="385" hidden="1"/>
    <col min="5643" max="5837" width="9" style="385" customWidth="1"/>
    <col min="5838" max="5838" width="4.5" style="385" customWidth="1"/>
    <col min="5839" max="5839" width="11" style="385" customWidth="1"/>
    <col min="5840" max="5840" width="8" style="385" customWidth="1"/>
    <col min="5841" max="5841" width="5.16666666666667" style="385" customWidth="1"/>
    <col min="5842" max="5842" width="13.1666666666667" style="385" customWidth="1"/>
    <col min="5843" max="5843" width="12.5" style="385" customWidth="1"/>
    <col min="5844" max="5853" width="10.6666666666667" style="385" customWidth="1"/>
    <col min="5854" max="5854" width="12.1666666666667" style="385" customWidth="1"/>
    <col min="5855" max="5855" width="8.16666666666667" style="385" customWidth="1"/>
    <col min="5856" max="5856" width="10.6666666666667" style="385" customWidth="1"/>
    <col min="5857" max="5857" width="10" style="385" customWidth="1"/>
    <col min="5858" max="5858" width="12.1666666666667" style="385" customWidth="1"/>
    <col min="5859" max="5859" width="9.66666666666667" style="385" customWidth="1"/>
    <col min="5860" max="5860" width="9.16666666666667" style="385" customWidth="1"/>
    <col min="5861" max="5861" width="9" style="385" customWidth="1"/>
    <col min="5862" max="5862" width="8.66666666666667" style="385" customWidth="1"/>
    <col min="5863" max="5863" width="9.66666666666667" style="385" customWidth="1"/>
    <col min="5864" max="5864" width="9.16666666666667" style="385" customWidth="1"/>
    <col min="5865" max="5865" width="7.66666666666667" style="385" customWidth="1"/>
    <col min="5866" max="5866" width="9.16666666666667" style="385" customWidth="1"/>
    <col min="5867" max="5867" width="14.6666666666667" style="385" customWidth="1"/>
    <col min="5868" max="5868" width="13.6666666666667" style="385" customWidth="1"/>
    <col min="5869" max="5869" width="8" style="385" customWidth="1"/>
    <col min="5870" max="5870" width="7.66666666666667" style="385" customWidth="1"/>
    <col min="5871" max="5871" width="7.16666666666667" style="385" customWidth="1"/>
    <col min="5872" max="5872" width="9.16666666666667" style="385" customWidth="1"/>
    <col min="5873" max="5873" width="7.66666666666667" style="385" customWidth="1"/>
    <col min="5874" max="5875" width="8.66666666666667" style="385" customWidth="1"/>
    <col min="5876" max="5876" width="14.6666666666667" style="385" customWidth="1"/>
    <col min="5877" max="5877" width="13.6666666666667" style="385" customWidth="1"/>
    <col min="5878" max="5878" width="8.66666666666667" style="385" customWidth="1"/>
    <col min="5879" max="5881" width="10.6666666666667" style="385" customWidth="1"/>
    <col min="5882" max="5882" width="16.6666666666667" style="385" customWidth="1"/>
    <col min="5883" max="5886" width="10.6666666666667" style="385" customWidth="1"/>
    <col min="5887" max="5887" width="12" style="385" customWidth="1"/>
    <col min="5888" max="5888" width="10.6666666666667" style="385" customWidth="1"/>
    <col min="5889" max="5889" width="8.66666666666667" style="385" customWidth="1"/>
    <col min="5890" max="5894" width="13.6666666666667" style="385" customWidth="1"/>
    <col min="5895" max="5898" width="8.66666666666667" style="385" hidden="1"/>
    <col min="5899" max="6093" width="9" style="385" customWidth="1"/>
    <col min="6094" max="6094" width="4.5" style="385" customWidth="1"/>
    <col min="6095" max="6095" width="11" style="385" customWidth="1"/>
    <col min="6096" max="6096" width="8" style="385" customWidth="1"/>
    <col min="6097" max="6097" width="5.16666666666667" style="385" customWidth="1"/>
    <col min="6098" max="6098" width="13.1666666666667" style="385" customWidth="1"/>
    <col min="6099" max="6099" width="12.5" style="385" customWidth="1"/>
    <col min="6100" max="6109" width="10.6666666666667" style="385" customWidth="1"/>
    <col min="6110" max="6110" width="12.1666666666667" style="385" customWidth="1"/>
    <col min="6111" max="6111" width="8.16666666666667" style="385" customWidth="1"/>
    <col min="6112" max="6112" width="10.6666666666667" style="385" customWidth="1"/>
    <col min="6113" max="6113" width="10" style="385" customWidth="1"/>
    <col min="6114" max="6114" width="12.1666666666667" style="385" customWidth="1"/>
    <col min="6115" max="6115" width="9.66666666666667" style="385" customWidth="1"/>
    <col min="6116" max="6116" width="9.16666666666667" style="385" customWidth="1"/>
    <col min="6117" max="6117" width="9" style="385" customWidth="1"/>
    <col min="6118" max="6118" width="8.66666666666667" style="385" customWidth="1"/>
    <col min="6119" max="6119" width="9.66666666666667" style="385" customWidth="1"/>
    <col min="6120" max="6120" width="9.16666666666667" style="385" customWidth="1"/>
    <col min="6121" max="6121" width="7.66666666666667" style="385" customWidth="1"/>
    <col min="6122" max="6122" width="9.16666666666667" style="385" customWidth="1"/>
    <col min="6123" max="6123" width="14.6666666666667" style="385" customWidth="1"/>
    <col min="6124" max="6124" width="13.6666666666667" style="385" customWidth="1"/>
    <col min="6125" max="6125" width="8" style="385" customWidth="1"/>
    <col min="6126" max="6126" width="7.66666666666667" style="385" customWidth="1"/>
    <col min="6127" max="6127" width="7.16666666666667" style="385" customWidth="1"/>
    <col min="6128" max="6128" width="9.16666666666667" style="385" customWidth="1"/>
    <col min="6129" max="6129" width="7.66666666666667" style="385" customWidth="1"/>
    <col min="6130" max="6131" width="8.66666666666667" style="385" customWidth="1"/>
    <col min="6132" max="6132" width="14.6666666666667" style="385" customWidth="1"/>
    <col min="6133" max="6133" width="13.6666666666667" style="385" customWidth="1"/>
    <col min="6134" max="6134" width="8.66666666666667" style="385" customWidth="1"/>
    <col min="6135" max="6137" width="10.6666666666667" style="385" customWidth="1"/>
    <col min="6138" max="6138" width="16.6666666666667" style="385" customWidth="1"/>
    <col min="6139" max="6142" width="10.6666666666667" style="385" customWidth="1"/>
    <col min="6143" max="6143" width="12" style="385" customWidth="1"/>
    <col min="6144" max="6144" width="10.6666666666667" style="385" customWidth="1"/>
    <col min="6145" max="6145" width="8.66666666666667" style="385" customWidth="1"/>
    <col min="6146" max="6150" width="13.6666666666667" style="385" customWidth="1"/>
    <col min="6151" max="6154" width="8.66666666666667" style="385" hidden="1"/>
    <col min="6155" max="6349" width="9" style="385" customWidth="1"/>
    <col min="6350" max="6350" width="4.5" style="385" customWidth="1"/>
    <col min="6351" max="6351" width="11" style="385" customWidth="1"/>
    <col min="6352" max="6352" width="8" style="385" customWidth="1"/>
    <col min="6353" max="6353" width="5.16666666666667" style="385" customWidth="1"/>
    <col min="6354" max="6354" width="13.1666666666667" style="385" customWidth="1"/>
    <col min="6355" max="6355" width="12.5" style="385" customWidth="1"/>
    <col min="6356" max="6365" width="10.6666666666667" style="385" customWidth="1"/>
    <col min="6366" max="6366" width="12.1666666666667" style="385" customWidth="1"/>
    <col min="6367" max="6367" width="8.16666666666667" style="385" customWidth="1"/>
    <col min="6368" max="6368" width="10.6666666666667" style="385" customWidth="1"/>
    <col min="6369" max="6369" width="10" style="385" customWidth="1"/>
    <col min="6370" max="6370" width="12.1666666666667" style="385" customWidth="1"/>
    <col min="6371" max="6371" width="9.66666666666667" style="385" customWidth="1"/>
    <col min="6372" max="6372" width="9.16666666666667" style="385" customWidth="1"/>
    <col min="6373" max="6373" width="9" style="385" customWidth="1"/>
    <col min="6374" max="6374" width="8.66666666666667" style="385" customWidth="1"/>
    <col min="6375" max="6375" width="9.66666666666667" style="385" customWidth="1"/>
    <col min="6376" max="6376" width="9.16666666666667" style="385" customWidth="1"/>
    <col min="6377" max="6377" width="7.66666666666667" style="385" customWidth="1"/>
    <col min="6378" max="6378" width="9.16666666666667" style="385" customWidth="1"/>
    <col min="6379" max="6379" width="14.6666666666667" style="385" customWidth="1"/>
    <col min="6380" max="6380" width="13.6666666666667" style="385" customWidth="1"/>
    <col min="6381" max="6381" width="8" style="385" customWidth="1"/>
    <col min="6382" max="6382" width="7.66666666666667" style="385" customWidth="1"/>
    <col min="6383" max="6383" width="7.16666666666667" style="385" customWidth="1"/>
    <col min="6384" max="6384" width="9.16666666666667" style="385" customWidth="1"/>
    <col min="6385" max="6385" width="7.66666666666667" style="385" customWidth="1"/>
    <col min="6386" max="6387" width="8.66666666666667" style="385" customWidth="1"/>
    <col min="6388" max="6388" width="14.6666666666667" style="385" customWidth="1"/>
    <col min="6389" max="6389" width="13.6666666666667" style="385" customWidth="1"/>
    <col min="6390" max="6390" width="8.66666666666667" style="385" customWidth="1"/>
    <col min="6391" max="6393" width="10.6666666666667" style="385" customWidth="1"/>
    <col min="6394" max="6394" width="16.6666666666667" style="385" customWidth="1"/>
    <col min="6395" max="6398" width="10.6666666666667" style="385" customWidth="1"/>
    <col min="6399" max="6399" width="12" style="385" customWidth="1"/>
    <col min="6400" max="6400" width="10.6666666666667" style="385" customWidth="1"/>
    <col min="6401" max="6401" width="8.66666666666667" style="385" customWidth="1"/>
    <col min="6402" max="6406" width="13.6666666666667" style="385" customWidth="1"/>
    <col min="6407" max="6410" width="8.66666666666667" style="385" hidden="1"/>
    <col min="6411" max="6605" width="9" style="385" customWidth="1"/>
    <col min="6606" max="6606" width="4.5" style="385" customWidth="1"/>
    <col min="6607" max="6607" width="11" style="385" customWidth="1"/>
    <col min="6608" max="6608" width="8" style="385" customWidth="1"/>
    <col min="6609" max="6609" width="5.16666666666667" style="385" customWidth="1"/>
    <col min="6610" max="6610" width="13.1666666666667" style="385" customWidth="1"/>
    <col min="6611" max="6611" width="12.5" style="385" customWidth="1"/>
    <col min="6612" max="6621" width="10.6666666666667" style="385" customWidth="1"/>
    <col min="6622" max="6622" width="12.1666666666667" style="385" customWidth="1"/>
    <col min="6623" max="6623" width="8.16666666666667" style="385" customWidth="1"/>
    <col min="6624" max="6624" width="10.6666666666667" style="385" customWidth="1"/>
    <col min="6625" max="6625" width="10" style="385" customWidth="1"/>
    <col min="6626" max="6626" width="12.1666666666667" style="385" customWidth="1"/>
    <col min="6627" max="6627" width="9.66666666666667" style="385" customWidth="1"/>
    <col min="6628" max="6628" width="9.16666666666667" style="385" customWidth="1"/>
    <col min="6629" max="6629" width="9" style="385" customWidth="1"/>
    <col min="6630" max="6630" width="8.66666666666667" style="385" customWidth="1"/>
    <col min="6631" max="6631" width="9.66666666666667" style="385" customWidth="1"/>
    <col min="6632" max="6632" width="9.16666666666667" style="385" customWidth="1"/>
    <col min="6633" max="6633" width="7.66666666666667" style="385" customWidth="1"/>
    <col min="6634" max="6634" width="9.16666666666667" style="385" customWidth="1"/>
    <col min="6635" max="6635" width="14.6666666666667" style="385" customWidth="1"/>
    <col min="6636" max="6636" width="13.6666666666667" style="385" customWidth="1"/>
    <col min="6637" max="6637" width="8" style="385" customWidth="1"/>
    <col min="6638" max="6638" width="7.66666666666667" style="385" customWidth="1"/>
    <col min="6639" max="6639" width="7.16666666666667" style="385" customWidth="1"/>
    <col min="6640" max="6640" width="9.16666666666667" style="385" customWidth="1"/>
    <col min="6641" max="6641" width="7.66666666666667" style="385" customWidth="1"/>
    <col min="6642" max="6643" width="8.66666666666667" style="385" customWidth="1"/>
    <col min="6644" max="6644" width="14.6666666666667" style="385" customWidth="1"/>
    <col min="6645" max="6645" width="13.6666666666667" style="385" customWidth="1"/>
    <col min="6646" max="6646" width="8.66666666666667" style="385" customWidth="1"/>
    <col min="6647" max="6649" width="10.6666666666667" style="385" customWidth="1"/>
    <col min="6650" max="6650" width="16.6666666666667" style="385" customWidth="1"/>
    <col min="6651" max="6654" width="10.6666666666667" style="385" customWidth="1"/>
    <col min="6655" max="6655" width="12" style="385" customWidth="1"/>
    <col min="6656" max="6656" width="10.6666666666667" style="385" customWidth="1"/>
    <col min="6657" max="6657" width="8.66666666666667" style="385" customWidth="1"/>
    <col min="6658" max="6662" width="13.6666666666667" style="385" customWidth="1"/>
    <col min="6663" max="6666" width="8.66666666666667" style="385" hidden="1"/>
    <col min="6667" max="6861" width="9" style="385" customWidth="1"/>
    <col min="6862" max="6862" width="4.5" style="385" customWidth="1"/>
    <col min="6863" max="6863" width="11" style="385" customWidth="1"/>
    <col min="6864" max="6864" width="8" style="385" customWidth="1"/>
    <col min="6865" max="6865" width="5.16666666666667" style="385" customWidth="1"/>
    <col min="6866" max="6866" width="13.1666666666667" style="385" customWidth="1"/>
    <col min="6867" max="6867" width="12.5" style="385" customWidth="1"/>
    <col min="6868" max="6877" width="10.6666666666667" style="385" customWidth="1"/>
    <col min="6878" max="6878" width="12.1666666666667" style="385" customWidth="1"/>
    <col min="6879" max="6879" width="8.16666666666667" style="385" customWidth="1"/>
    <col min="6880" max="6880" width="10.6666666666667" style="385" customWidth="1"/>
    <col min="6881" max="6881" width="10" style="385" customWidth="1"/>
    <col min="6882" max="6882" width="12.1666666666667" style="385" customWidth="1"/>
    <col min="6883" max="6883" width="9.66666666666667" style="385" customWidth="1"/>
    <col min="6884" max="6884" width="9.16666666666667" style="385" customWidth="1"/>
    <col min="6885" max="6885" width="9" style="385" customWidth="1"/>
    <col min="6886" max="6886" width="8.66666666666667" style="385" customWidth="1"/>
    <col min="6887" max="6887" width="9.66666666666667" style="385" customWidth="1"/>
    <col min="6888" max="6888" width="9.16666666666667" style="385" customWidth="1"/>
    <col min="6889" max="6889" width="7.66666666666667" style="385" customWidth="1"/>
    <col min="6890" max="6890" width="9.16666666666667" style="385" customWidth="1"/>
    <col min="6891" max="6891" width="14.6666666666667" style="385" customWidth="1"/>
    <col min="6892" max="6892" width="13.6666666666667" style="385" customWidth="1"/>
    <col min="6893" max="6893" width="8" style="385" customWidth="1"/>
    <col min="6894" max="6894" width="7.66666666666667" style="385" customWidth="1"/>
    <col min="6895" max="6895" width="7.16666666666667" style="385" customWidth="1"/>
    <col min="6896" max="6896" width="9.16666666666667" style="385" customWidth="1"/>
    <col min="6897" max="6897" width="7.66666666666667" style="385" customWidth="1"/>
    <col min="6898" max="6899" width="8.66666666666667" style="385" customWidth="1"/>
    <col min="6900" max="6900" width="14.6666666666667" style="385" customWidth="1"/>
    <col min="6901" max="6901" width="13.6666666666667" style="385" customWidth="1"/>
    <col min="6902" max="6902" width="8.66666666666667" style="385" customWidth="1"/>
    <col min="6903" max="6905" width="10.6666666666667" style="385" customWidth="1"/>
    <col min="6906" max="6906" width="16.6666666666667" style="385" customWidth="1"/>
    <col min="6907" max="6910" width="10.6666666666667" style="385" customWidth="1"/>
    <col min="6911" max="6911" width="12" style="385" customWidth="1"/>
    <col min="6912" max="6912" width="10.6666666666667" style="385" customWidth="1"/>
    <col min="6913" max="6913" width="8.66666666666667" style="385" customWidth="1"/>
    <col min="6914" max="6918" width="13.6666666666667" style="385" customWidth="1"/>
    <col min="6919" max="6922" width="8.66666666666667" style="385" hidden="1"/>
    <col min="6923" max="7117" width="9" style="385" customWidth="1"/>
    <col min="7118" max="7118" width="4.5" style="385" customWidth="1"/>
    <col min="7119" max="7119" width="11" style="385" customWidth="1"/>
    <col min="7120" max="7120" width="8" style="385" customWidth="1"/>
    <col min="7121" max="7121" width="5.16666666666667" style="385" customWidth="1"/>
    <col min="7122" max="7122" width="13.1666666666667" style="385" customWidth="1"/>
    <col min="7123" max="7123" width="12.5" style="385" customWidth="1"/>
    <col min="7124" max="7133" width="10.6666666666667" style="385" customWidth="1"/>
    <col min="7134" max="7134" width="12.1666666666667" style="385" customWidth="1"/>
    <col min="7135" max="7135" width="8.16666666666667" style="385" customWidth="1"/>
    <col min="7136" max="7136" width="10.6666666666667" style="385" customWidth="1"/>
    <col min="7137" max="7137" width="10" style="385" customWidth="1"/>
    <col min="7138" max="7138" width="12.1666666666667" style="385" customWidth="1"/>
    <col min="7139" max="7139" width="9.66666666666667" style="385" customWidth="1"/>
    <col min="7140" max="7140" width="9.16666666666667" style="385" customWidth="1"/>
    <col min="7141" max="7141" width="9" style="385" customWidth="1"/>
    <col min="7142" max="7142" width="8.66666666666667" style="385" customWidth="1"/>
    <col min="7143" max="7143" width="9.66666666666667" style="385" customWidth="1"/>
    <col min="7144" max="7144" width="9.16666666666667" style="385" customWidth="1"/>
    <col min="7145" max="7145" width="7.66666666666667" style="385" customWidth="1"/>
    <col min="7146" max="7146" width="9.16666666666667" style="385" customWidth="1"/>
    <col min="7147" max="7147" width="14.6666666666667" style="385" customWidth="1"/>
    <col min="7148" max="7148" width="13.6666666666667" style="385" customWidth="1"/>
    <col min="7149" max="7149" width="8" style="385" customWidth="1"/>
    <col min="7150" max="7150" width="7.66666666666667" style="385" customWidth="1"/>
    <col min="7151" max="7151" width="7.16666666666667" style="385" customWidth="1"/>
    <col min="7152" max="7152" width="9.16666666666667" style="385" customWidth="1"/>
    <col min="7153" max="7153" width="7.66666666666667" style="385" customWidth="1"/>
    <col min="7154" max="7155" width="8.66666666666667" style="385" customWidth="1"/>
    <col min="7156" max="7156" width="14.6666666666667" style="385" customWidth="1"/>
    <col min="7157" max="7157" width="13.6666666666667" style="385" customWidth="1"/>
    <col min="7158" max="7158" width="8.66666666666667" style="385" customWidth="1"/>
    <col min="7159" max="7161" width="10.6666666666667" style="385" customWidth="1"/>
    <col min="7162" max="7162" width="16.6666666666667" style="385" customWidth="1"/>
    <col min="7163" max="7166" width="10.6666666666667" style="385" customWidth="1"/>
    <col min="7167" max="7167" width="12" style="385" customWidth="1"/>
    <col min="7168" max="7168" width="10.6666666666667" style="385" customWidth="1"/>
    <col min="7169" max="7169" width="8.66666666666667" style="385" customWidth="1"/>
    <col min="7170" max="7174" width="13.6666666666667" style="385" customWidth="1"/>
    <col min="7175" max="7178" width="8.66666666666667" style="385" hidden="1"/>
    <col min="7179" max="7373" width="9" style="385" customWidth="1"/>
    <col min="7374" max="7374" width="4.5" style="385" customWidth="1"/>
    <col min="7375" max="7375" width="11" style="385" customWidth="1"/>
    <col min="7376" max="7376" width="8" style="385" customWidth="1"/>
    <col min="7377" max="7377" width="5.16666666666667" style="385" customWidth="1"/>
    <col min="7378" max="7378" width="13.1666666666667" style="385" customWidth="1"/>
    <col min="7379" max="7379" width="12.5" style="385" customWidth="1"/>
    <col min="7380" max="7389" width="10.6666666666667" style="385" customWidth="1"/>
    <col min="7390" max="7390" width="12.1666666666667" style="385" customWidth="1"/>
    <col min="7391" max="7391" width="8.16666666666667" style="385" customWidth="1"/>
    <col min="7392" max="7392" width="10.6666666666667" style="385" customWidth="1"/>
    <col min="7393" max="7393" width="10" style="385" customWidth="1"/>
    <col min="7394" max="7394" width="12.1666666666667" style="385" customWidth="1"/>
    <col min="7395" max="7395" width="9.66666666666667" style="385" customWidth="1"/>
    <col min="7396" max="7396" width="9.16666666666667" style="385" customWidth="1"/>
    <col min="7397" max="7397" width="9" style="385" customWidth="1"/>
    <col min="7398" max="7398" width="8.66666666666667" style="385" customWidth="1"/>
    <col min="7399" max="7399" width="9.66666666666667" style="385" customWidth="1"/>
    <col min="7400" max="7400" width="9.16666666666667" style="385" customWidth="1"/>
    <col min="7401" max="7401" width="7.66666666666667" style="385" customWidth="1"/>
    <col min="7402" max="7402" width="9.16666666666667" style="385" customWidth="1"/>
    <col min="7403" max="7403" width="14.6666666666667" style="385" customWidth="1"/>
    <col min="7404" max="7404" width="13.6666666666667" style="385" customWidth="1"/>
    <col min="7405" max="7405" width="8" style="385" customWidth="1"/>
    <col min="7406" max="7406" width="7.66666666666667" style="385" customWidth="1"/>
    <col min="7407" max="7407" width="7.16666666666667" style="385" customWidth="1"/>
    <col min="7408" max="7408" width="9.16666666666667" style="385" customWidth="1"/>
    <col min="7409" max="7409" width="7.66666666666667" style="385" customWidth="1"/>
    <col min="7410" max="7411" width="8.66666666666667" style="385" customWidth="1"/>
    <col min="7412" max="7412" width="14.6666666666667" style="385" customWidth="1"/>
    <col min="7413" max="7413" width="13.6666666666667" style="385" customWidth="1"/>
    <col min="7414" max="7414" width="8.66666666666667" style="385" customWidth="1"/>
    <col min="7415" max="7417" width="10.6666666666667" style="385" customWidth="1"/>
    <col min="7418" max="7418" width="16.6666666666667" style="385" customWidth="1"/>
    <col min="7419" max="7422" width="10.6666666666667" style="385" customWidth="1"/>
    <col min="7423" max="7423" width="12" style="385" customWidth="1"/>
    <col min="7424" max="7424" width="10.6666666666667" style="385" customWidth="1"/>
    <col min="7425" max="7425" width="8.66666666666667" style="385" customWidth="1"/>
    <col min="7426" max="7430" width="13.6666666666667" style="385" customWidth="1"/>
    <col min="7431" max="7434" width="8.66666666666667" style="385" hidden="1"/>
    <col min="7435" max="7629" width="9" style="385" customWidth="1"/>
    <col min="7630" max="7630" width="4.5" style="385" customWidth="1"/>
    <col min="7631" max="7631" width="11" style="385" customWidth="1"/>
    <col min="7632" max="7632" width="8" style="385" customWidth="1"/>
    <col min="7633" max="7633" width="5.16666666666667" style="385" customWidth="1"/>
    <col min="7634" max="7634" width="13.1666666666667" style="385" customWidth="1"/>
    <col min="7635" max="7635" width="12.5" style="385" customWidth="1"/>
    <col min="7636" max="7645" width="10.6666666666667" style="385" customWidth="1"/>
    <col min="7646" max="7646" width="12.1666666666667" style="385" customWidth="1"/>
    <col min="7647" max="7647" width="8.16666666666667" style="385" customWidth="1"/>
    <col min="7648" max="7648" width="10.6666666666667" style="385" customWidth="1"/>
    <col min="7649" max="7649" width="10" style="385" customWidth="1"/>
    <col min="7650" max="7650" width="12.1666666666667" style="385" customWidth="1"/>
    <col min="7651" max="7651" width="9.66666666666667" style="385" customWidth="1"/>
    <col min="7652" max="7652" width="9.16666666666667" style="385" customWidth="1"/>
    <col min="7653" max="7653" width="9" style="385" customWidth="1"/>
    <col min="7654" max="7654" width="8.66666666666667" style="385" customWidth="1"/>
    <col min="7655" max="7655" width="9.66666666666667" style="385" customWidth="1"/>
    <col min="7656" max="7656" width="9.16666666666667" style="385" customWidth="1"/>
    <col min="7657" max="7657" width="7.66666666666667" style="385" customWidth="1"/>
    <col min="7658" max="7658" width="9.16666666666667" style="385" customWidth="1"/>
    <col min="7659" max="7659" width="14.6666666666667" style="385" customWidth="1"/>
    <col min="7660" max="7660" width="13.6666666666667" style="385" customWidth="1"/>
    <col min="7661" max="7661" width="8" style="385" customWidth="1"/>
    <col min="7662" max="7662" width="7.66666666666667" style="385" customWidth="1"/>
    <col min="7663" max="7663" width="7.16666666666667" style="385" customWidth="1"/>
    <col min="7664" max="7664" width="9.16666666666667" style="385" customWidth="1"/>
    <col min="7665" max="7665" width="7.66666666666667" style="385" customWidth="1"/>
    <col min="7666" max="7667" width="8.66666666666667" style="385" customWidth="1"/>
    <col min="7668" max="7668" width="14.6666666666667" style="385" customWidth="1"/>
    <col min="7669" max="7669" width="13.6666666666667" style="385" customWidth="1"/>
    <col min="7670" max="7670" width="8.66666666666667" style="385" customWidth="1"/>
    <col min="7671" max="7673" width="10.6666666666667" style="385" customWidth="1"/>
    <col min="7674" max="7674" width="16.6666666666667" style="385" customWidth="1"/>
    <col min="7675" max="7678" width="10.6666666666667" style="385" customWidth="1"/>
    <col min="7679" max="7679" width="12" style="385" customWidth="1"/>
    <col min="7680" max="7680" width="10.6666666666667" style="385" customWidth="1"/>
    <col min="7681" max="7681" width="8.66666666666667" style="385" customWidth="1"/>
    <col min="7682" max="7686" width="13.6666666666667" style="385" customWidth="1"/>
    <col min="7687" max="7690" width="8.66666666666667" style="385" hidden="1"/>
    <col min="7691" max="7885" width="9" style="385" customWidth="1"/>
    <col min="7886" max="7886" width="4.5" style="385" customWidth="1"/>
    <col min="7887" max="7887" width="11" style="385" customWidth="1"/>
    <col min="7888" max="7888" width="8" style="385" customWidth="1"/>
    <col min="7889" max="7889" width="5.16666666666667" style="385" customWidth="1"/>
    <col min="7890" max="7890" width="13.1666666666667" style="385" customWidth="1"/>
    <col min="7891" max="7891" width="12.5" style="385" customWidth="1"/>
    <col min="7892" max="7901" width="10.6666666666667" style="385" customWidth="1"/>
    <col min="7902" max="7902" width="12.1666666666667" style="385" customWidth="1"/>
    <col min="7903" max="7903" width="8.16666666666667" style="385" customWidth="1"/>
    <col min="7904" max="7904" width="10.6666666666667" style="385" customWidth="1"/>
    <col min="7905" max="7905" width="10" style="385" customWidth="1"/>
    <col min="7906" max="7906" width="12.1666666666667" style="385" customWidth="1"/>
    <col min="7907" max="7907" width="9.66666666666667" style="385" customWidth="1"/>
    <col min="7908" max="7908" width="9.16666666666667" style="385" customWidth="1"/>
    <col min="7909" max="7909" width="9" style="385" customWidth="1"/>
    <col min="7910" max="7910" width="8.66666666666667" style="385" customWidth="1"/>
    <col min="7911" max="7911" width="9.66666666666667" style="385" customWidth="1"/>
    <col min="7912" max="7912" width="9.16666666666667" style="385" customWidth="1"/>
    <col min="7913" max="7913" width="7.66666666666667" style="385" customWidth="1"/>
    <col min="7914" max="7914" width="9.16666666666667" style="385" customWidth="1"/>
    <col min="7915" max="7915" width="14.6666666666667" style="385" customWidth="1"/>
    <col min="7916" max="7916" width="13.6666666666667" style="385" customWidth="1"/>
    <col min="7917" max="7917" width="8" style="385" customWidth="1"/>
    <col min="7918" max="7918" width="7.66666666666667" style="385" customWidth="1"/>
    <col min="7919" max="7919" width="7.16666666666667" style="385" customWidth="1"/>
    <col min="7920" max="7920" width="9.16666666666667" style="385" customWidth="1"/>
    <col min="7921" max="7921" width="7.66666666666667" style="385" customWidth="1"/>
    <col min="7922" max="7923" width="8.66666666666667" style="385" customWidth="1"/>
    <col min="7924" max="7924" width="14.6666666666667" style="385" customWidth="1"/>
    <col min="7925" max="7925" width="13.6666666666667" style="385" customWidth="1"/>
    <col min="7926" max="7926" width="8.66666666666667" style="385" customWidth="1"/>
    <col min="7927" max="7929" width="10.6666666666667" style="385" customWidth="1"/>
    <col min="7930" max="7930" width="16.6666666666667" style="385" customWidth="1"/>
    <col min="7931" max="7934" width="10.6666666666667" style="385" customWidth="1"/>
    <col min="7935" max="7935" width="12" style="385" customWidth="1"/>
    <col min="7936" max="7936" width="10.6666666666667" style="385" customWidth="1"/>
    <col min="7937" max="7937" width="8.66666666666667" style="385" customWidth="1"/>
    <col min="7938" max="7942" width="13.6666666666667" style="385" customWidth="1"/>
    <col min="7943" max="7946" width="8.66666666666667" style="385" hidden="1"/>
    <col min="7947" max="8141" width="9" style="385" customWidth="1"/>
    <col min="8142" max="8142" width="4.5" style="385" customWidth="1"/>
    <col min="8143" max="8143" width="11" style="385" customWidth="1"/>
    <col min="8144" max="8144" width="8" style="385" customWidth="1"/>
    <col min="8145" max="8145" width="5.16666666666667" style="385" customWidth="1"/>
    <col min="8146" max="8146" width="13.1666666666667" style="385" customWidth="1"/>
    <col min="8147" max="8147" width="12.5" style="385" customWidth="1"/>
    <col min="8148" max="8157" width="10.6666666666667" style="385" customWidth="1"/>
    <col min="8158" max="8158" width="12.1666666666667" style="385" customWidth="1"/>
    <col min="8159" max="8159" width="8.16666666666667" style="385" customWidth="1"/>
    <col min="8160" max="8160" width="10.6666666666667" style="385" customWidth="1"/>
    <col min="8161" max="8161" width="10" style="385" customWidth="1"/>
    <col min="8162" max="8162" width="12.1666666666667" style="385" customWidth="1"/>
    <col min="8163" max="8163" width="9.66666666666667" style="385" customWidth="1"/>
    <col min="8164" max="8164" width="9.16666666666667" style="385" customWidth="1"/>
    <col min="8165" max="8165" width="9" style="385" customWidth="1"/>
    <col min="8166" max="8166" width="8.66666666666667" style="385" customWidth="1"/>
    <col min="8167" max="8167" width="9.66666666666667" style="385" customWidth="1"/>
    <col min="8168" max="8168" width="9.16666666666667" style="385" customWidth="1"/>
    <col min="8169" max="8169" width="7.66666666666667" style="385" customWidth="1"/>
    <col min="8170" max="8170" width="9.16666666666667" style="385" customWidth="1"/>
    <col min="8171" max="8171" width="14.6666666666667" style="385" customWidth="1"/>
    <col min="8172" max="8172" width="13.6666666666667" style="385" customWidth="1"/>
    <col min="8173" max="8173" width="8" style="385" customWidth="1"/>
    <col min="8174" max="8174" width="7.66666666666667" style="385" customWidth="1"/>
    <col min="8175" max="8175" width="7.16666666666667" style="385" customWidth="1"/>
    <col min="8176" max="8176" width="9.16666666666667" style="385" customWidth="1"/>
    <col min="8177" max="8177" width="7.66666666666667" style="385" customWidth="1"/>
    <col min="8178" max="8179" width="8.66666666666667" style="385" customWidth="1"/>
    <col min="8180" max="8180" width="14.6666666666667" style="385" customWidth="1"/>
    <col min="8181" max="8181" width="13.6666666666667" style="385" customWidth="1"/>
    <col min="8182" max="8182" width="8.66666666666667" style="385" customWidth="1"/>
    <col min="8183" max="8185" width="10.6666666666667" style="385" customWidth="1"/>
    <col min="8186" max="8186" width="16.6666666666667" style="385" customWidth="1"/>
    <col min="8187" max="8190" width="10.6666666666667" style="385" customWidth="1"/>
    <col min="8191" max="8191" width="12" style="385" customWidth="1"/>
    <col min="8192" max="8192" width="10.6666666666667" style="385" customWidth="1"/>
    <col min="8193" max="8193" width="8.66666666666667" style="385" customWidth="1"/>
    <col min="8194" max="8198" width="13.6666666666667" style="385" customWidth="1"/>
    <col min="8199" max="8202" width="8.66666666666667" style="385" hidden="1"/>
    <col min="8203" max="8397" width="9" style="385" customWidth="1"/>
    <col min="8398" max="8398" width="4.5" style="385" customWidth="1"/>
    <col min="8399" max="8399" width="11" style="385" customWidth="1"/>
    <col min="8400" max="8400" width="8" style="385" customWidth="1"/>
    <col min="8401" max="8401" width="5.16666666666667" style="385" customWidth="1"/>
    <col min="8402" max="8402" width="13.1666666666667" style="385" customWidth="1"/>
    <col min="8403" max="8403" width="12.5" style="385" customWidth="1"/>
    <col min="8404" max="8413" width="10.6666666666667" style="385" customWidth="1"/>
    <col min="8414" max="8414" width="12.1666666666667" style="385" customWidth="1"/>
    <col min="8415" max="8415" width="8.16666666666667" style="385" customWidth="1"/>
    <col min="8416" max="8416" width="10.6666666666667" style="385" customWidth="1"/>
    <col min="8417" max="8417" width="10" style="385" customWidth="1"/>
    <col min="8418" max="8418" width="12.1666666666667" style="385" customWidth="1"/>
    <col min="8419" max="8419" width="9.66666666666667" style="385" customWidth="1"/>
    <col min="8420" max="8420" width="9.16666666666667" style="385" customWidth="1"/>
    <col min="8421" max="8421" width="9" style="385" customWidth="1"/>
    <col min="8422" max="8422" width="8.66666666666667" style="385" customWidth="1"/>
    <col min="8423" max="8423" width="9.66666666666667" style="385" customWidth="1"/>
    <col min="8424" max="8424" width="9.16666666666667" style="385" customWidth="1"/>
    <col min="8425" max="8425" width="7.66666666666667" style="385" customWidth="1"/>
    <col min="8426" max="8426" width="9.16666666666667" style="385" customWidth="1"/>
    <col min="8427" max="8427" width="14.6666666666667" style="385" customWidth="1"/>
    <col min="8428" max="8428" width="13.6666666666667" style="385" customWidth="1"/>
    <col min="8429" max="8429" width="8" style="385" customWidth="1"/>
    <col min="8430" max="8430" width="7.66666666666667" style="385" customWidth="1"/>
    <col min="8431" max="8431" width="7.16666666666667" style="385" customWidth="1"/>
    <col min="8432" max="8432" width="9.16666666666667" style="385" customWidth="1"/>
    <col min="8433" max="8433" width="7.66666666666667" style="385" customWidth="1"/>
    <col min="8434" max="8435" width="8.66666666666667" style="385" customWidth="1"/>
    <col min="8436" max="8436" width="14.6666666666667" style="385" customWidth="1"/>
    <col min="8437" max="8437" width="13.6666666666667" style="385" customWidth="1"/>
    <col min="8438" max="8438" width="8.66666666666667" style="385" customWidth="1"/>
    <col min="8439" max="8441" width="10.6666666666667" style="385" customWidth="1"/>
    <col min="8442" max="8442" width="16.6666666666667" style="385" customWidth="1"/>
    <col min="8443" max="8446" width="10.6666666666667" style="385" customWidth="1"/>
    <col min="8447" max="8447" width="12" style="385" customWidth="1"/>
    <col min="8448" max="8448" width="10.6666666666667" style="385" customWidth="1"/>
    <col min="8449" max="8449" width="8.66666666666667" style="385" customWidth="1"/>
    <col min="8450" max="8454" width="13.6666666666667" style="385" customWidth="1"/>
    <col min="8455" max="8458" width="8.66666666666667" style="385" hidden="1"/>
    <col min="8459" max="8653" width="9" style="385" customWidth="1"/>
    <col min="8654" max="8654" width="4.5" style="385" customWidth="1"/>
    <col min="8655" max="8655" width="11" style="385" customWidth="1"/>
    <col min="8656" max="8656" width="8" style="385" customWidth="1"/>
    <col min="8657" max="8657" width="5.16666666666667" style="385" customWidth="1"/>
    <col min="8658" max="8658" width="13.1666666666667" style="385" customWidth="1"/>
    <col min="8659" max="8659" width="12.5" style="385" customWidth="1"/>
    <col min="8660" max="8669" width="10.6666666666667" style="385" customWidth="1"/>
    <col min="8670" max="8670" width="12.1666666666667" style="385" customWidth="1"/>
    <col min="8671" max="8671" width="8.16666666666667" style="385" customWidth="1"/>
    <col min="8672" max="8672" width="10.6666666666667" style="385" customWidth="1"/>
    <col min="8673" max="8673" width="10" style="385" customWidth="1"/>
    <col min="8674" max="8674" width="12.1666666666667" style="385" customWidth="1"/>
    <col min="8675" max="8675" width="9.66666666666667" style="385" customWidth="1"/>
    <col min="8676" max="8676" width="9.16666666666667" style="385" customWidth="1"/>
    <col min="8677" max="8677" width="9" style="385" customWidth="1"/>
    <col min="8678" max="8678" width="8.66666666666667" style="385" customWidth="1"/>
    <col min="8679" max="8679" width="9.66666666666667" style="385" customWidth="1"/>
    <col min="8680" max="8680" width="9.16666666666667" style="385" customWidth="1"/>
    <col min="8681" max="8681" width="7.66666666666667" style="385" customWidth="1"/>
    <col min="8682" max="8682" width="9.16666666666667" style="385" customWidth="1"/>
    <col min="8683" max="8683" width="14.6666666666667" style="385" customWidth="1"/>
    <col min="8684" max="8684" width="13.6666666666667" style="385" customWidth="1"/>
    <col min="8685" max="8685" width="8" style="385" customWidth="1"/>
    <col min="8686" max="8686" width="7.66666666666667" style="385" customWidth="1"/>
    <col min="8687" max="8687" width="7.16666666666667" style="385" customWidth="1"/>
    <col min="8688" max="8688" width="9.16666666666667" style="385" customWidth="1"/>
    <col min="8689" max="8689" width="7.66666666666667" style="385" customWidth="1"/>
    <col min="8690" max="8691" width="8.66666666666667" style="385" customWidth="1"/>
    <col min="8692" max="8692" width="14.6666666666667" style="385" customWidth="1"/>
    <col min="8693" max="8693" width="13.6666666666667" style="385" customWidth="1"/>
    <col min="8694" max="8694" width="8.66666666666667" style="385" customWidth="1"/>
    <col min="8695" max="8697" width="10.6666666666667" style="385" customWidth="1"/>
    <col min="8698" max="8698" width="16.6666666666667" style="385" customWidth="1"/>
    <col min="8699" max="8702" width="10.6666666666667" style="385" customWidth="1"/>
    <col min="8703" max="8703" width="12" style="385" customWidth="1"/>
    <col min="8704" max="8704" width="10.6666666666667" style="385" customWidth="1"/>
    <col min="8705" max="8705" width="8.66666666666667" style="385" customWidth="1"/>
    <col min="8706" max="8710" width="13.6666666666667" style="385" customWidth="1"/>
    <col min="8711" max="8714" width="8.66666666666667" style="385" hidden="1"/>
    <col min="8715" max="8909" width="9" style="385" customWidth="1"/>
    <col min="8910" max="8910" width="4.5" style="385" customWidth="1"/>
    <col min="8911" max="8911" width="11" style="385" customWidth="1"/>
    <col min="8912" max="8912" width="8" style="385" customWidth="1"/>
    <col min="8913" max="8913" width="5.16666666666667" style="385" customWidth="1"/>
    <col min="8914" max="8914" width="13.1666666666667" style="385" customWidth="1"/>
    <col min="8915" max="8915" width="12.5" style="385" customWidth="1"/>
    <col min="8916" max="8925" width="10.6666666666667" style="385" customWidth="1"/>
    <col min="8926" max="8926" width="12.1666666666667" style="385" customWidth="1"/>
    <col min="8927" max="8927" width="8.16666666666667" style="385" customWidth="1"/>
    <col min="8928" max="8928" width="10.6666666666667" style="385" customWidth="1"/>
    <col min="8929" max="8929" width="10" style="385" customWidth="1"/>
    <col min="8930" max="8930" width="12.1666666666667" style="385" customWidth="1"/>
    <col min="8931" max="8931" width="9.66666666666667" style="385" customWidth="1"/>
    <col min="8932" max="8932" width="9.16666666666667" style="385" customWidth="1"/>
    <col min="8933" max="8933" width="9" style="385" customWidth="1"/>
    <col min="8934" max="8934" width="8.66666666666667" style="385" customWidth="1"/>
    <col min="8935" max="8935" width="9.66666666666667" style="385" customWidth="1"/>
    <col min="8936" max="8936" width="9.16666666666667" style="385" customWidth="1"/>
    <col min="8937" max="8937" width="7.66666666666667" style="385" customWidth="1"/>
    <col min="8938" max="8938" width="9.16666666666667" style="385" customWidth="1"/>
    <col min="8939" max="8939" width="14.6666666666667" style="385" customWidth="1"/>
    <col min="8940" max="8940" width="13.6666666666667" style="385" customWidth="1"/>
    <col min="8941" max="8941" width="8" style="385" customWidth="1"/>
    <col min="8942" max="8942" width="7.66666666666667" style="385" customWidth="1"/>
    <col min="8943" max="8943" width="7.16666666666667" style="385" customWidth="1"/>
    <col min="8944" max="8944" width="9.16666666666667" style="385" customWidth="1"/>
    <col min="8945" max="8945" width="7.66666666666667" style="385" customWidth="1"/>
    <col min="8946" max="8947" width="8.66666666666667" style="385" customWidth="1"/>
    <col min="8948" max="8948" width="14.6666666666667" style="385" customWidth="1"/>
    <col min="8949" max="8949" width="13.6666666666667" style="385" customWidth="1"/>
    <col min="8950" max="8950" width="8.66666666666667" style="385" customWidth="1"/>
    <col min="8951" max="8953" width="10.6666666666667" style="385" customWidth="1"/>
    <col min="8954" max="8954" width="16.6666666666667" style="385" customWidth="1"/>
    <col min="8955" max="8958" width="10.6666666666667" style="385" customWidth="1"/>
    <col min="8959" max="8959" width="12" style="385" customWidth="1"/>
    <col min="8960" max="8960" width="10.6666666666667" style="385" customWidth="1"/>
    <col min="8961" max="8961" width="8.66666666666667" style="385" customWidth="1"/>
    <col min="8962" max="8966" width="13.6666666666667" style="385" customWidth="1"/>
    <col min="8967" max="8970" width="8.66666666666667" style="385" hidden="1"/>
    <col min="8971" max="9165" width="9" style="385" customWidth="1"/>
    <col min="9166" max="9166" width="4.5" style="385" customWidth="1"/>
    <col min="9167" max="9167" width="11" style="385" customWidth="1"/>
    <col min="9168" max="9168" width="8" style="385" customWidth="1"/>
    <col min="9169" max="9169" width="5.16666666666667" style="385" customWidth="1"/>
    <col min="9170" max="9170" width="13.1666666666667" style="385" customWidth="1"/>
    <col min="9171" max="9171" width="12.5" style="385" customWidth="1"/>
    <col min="9172" max="9181" width="10.6666666666667" style="385" customWidth="1"/>
    <col min="9182" max="9182" width="12.1666666666667" style="385" customWidth="1"/>
    <col min="9183" max="9183" width="8.16666666666667" style="385" customWidth="1"/>
    <col min="9184" max="9184" width="10.6666666666667" style="385" customWidth="1"/>
    <col min="9185" max="9185" width="10" style="385" customWidth="1"/>
    <col min="9186" max="9186" width="12.1666666666667" style="385" customWidth="1"/>
    <col min="9187" max="9187" width="9.66666666666667" style="385" customWidth="1"/>
    <col min="9188" max="9188" width="9.16666666666667" style="385" customWidth="1"/>
    <col min="9189" max="9189" width="9" style="385" customWidth="1"/>
    <col min="9190" max="9190" width="8.66666666666667" style="385" customWidth="1"/>
    <col min="9191" max="9191" width="9.66666666666667" style="385" customWidth="1"/>
    <col min="9192" max="9192" width="9.16666666666667" style="385" customWidth="1"/>
    <col min="9193" max="9193" width="7.66666666666667" style="385" customWidth="1"/>
    <col min="9194" max="9194" width="9.16666666666667" style="385" customWidth="1"/>
    <col min="9195" max="9195" width="14.6666666666667" style="385" customWidth="1"/>
    <col min="9196" max="9196" width="13.6666666666667" style="385" customWidth="1"/>
    <col min="9197" max="9197" width="8" style="385" customWidth="1"/>
    <col min="9198" max="9198" width="7.66666666666667" style="385" customWidth="1"/>
    <col min="9199" max="9199" width="7.16666666666667" style="385" customWidth="1"/>
    <col min="9200" max="9200" width="9.16666666666667" style="385" customWidth="1"/>
    <col min="9201" max="9201" width="7.66666666666667" style="385" customWidth="1"/>
    <col min="9202" max="9203" width="8.66666666666667" style="385" customWidth="1"/>
    <col min="9204" max="9204" width="14.6666666666667" style="385" customWidth="1"/>
    <col min="9205" max="9205" width="13.6666666666667" style="385" customWidth="1"/>
    <col min="9206" max="9206" width="8.66666666666667" style="385" customWidth="1"/>
    <col min="9207" max="9209" width="10.6666666666667" style="385" customWidth="1"/>
    <col min="9210" max="9210" width="16.6666666666667" style="385" customWidth="1"/>
    <col min="9211" max="9214" width="10.6666666666667" style="385" customWidth="1"/>
    <col min="9215" max="9215" width="12" style="385" customWidth="1"/>
    <col min="9216" max="9216" width="10.6666666666667" style="385" customWidth="1"/>
    <col min="9217" max="9217" width="8.66666666666667" style="385" customWidth="1"/>
    <col min="9218" max="9222" width="13.6666666666667" style="385" customWidth="1"/>
    <col min="9223" max="9226" width="8.66666666666667" style="385" hidden="1"/>
    <col min="9227" max="9421" width="9" style="385" customWidth="1"/>
    <col min="9422" max="9422" width="4.5" style="385" customWidth="1"/>
    <col min="9423" max="9423" width="11" style="385" customWidth="1"/>
    <col min="9424" max="9424" width="8" style="385" customWidth="1"/>
    <col min="9425" max="9425" width="5.16666666666667" style="385" customWidth="1"/>
    <col min="9426" max="9426" width="13.1666666666667" style="385" customWidth="1"/>
    <col min="9427" max="9427" width="12.5" style="385" customWidth="1"/>
    <col min="9428" max="9437" width="10.6666666666667" style="385" customWidth="1"/>
    <col min="9438" max="9438" width="12.1666666666667" style="385" customWidth="1"/>
    <col min="9439" max="9439" width="8.16666666666667" style="385" customWidth="1"/>
    <col min="9440" max="9440" width="10.6666666666667" style="385" customWidth="1"/>
    <col min="9441" max="9441" width="10" style="385" customWidth="1"/>
    <col min="9442" max="9442" width="12.1666666666667" style="385" customWidth="1"/>
    <col min="9443" max="9443" width="9.66666666666667" style="385" customWidth="1"/>
    <col min="9444" max="9444" width="9.16666666666667" style="385" customWidth="1"/>
    <col min="9445" max="9445" width="9" style="385" customWidth="1"/>
    <col min="9446" max="9446" width="8.66666666666667" style="385" customWidth="1"/>
    <col min="9447" max="9447" width="9.66666666666667" style="385" customWidth="1"/>
    <col min="9448" max="9448" width="9.16666666666667" style="385" customWidth="1"/>
    <col min="9449" max="9449" width="7.66666666666667" style="385" customWidth="1"/>
    <col min="9450" max="9450" width="9.16666666666667" style="385" customWidth="1"/>
    <col min="9451" max="9451" width="14.6666666666667" style="385" customWidth="1"/>
    <col min="9452" max="9452" width="13.6666666666667" style="385" customWidth="1"/>
    <col min="9453" max="9453" width="8" style="385" customWidth="1"/>
    <col min="9454" max="9454" width="7.66666666666667" style="385" customWidth="1"/>
    <col min="9455" max="9455" width="7.16666666666667" style="385" customWidth="1"/>
    <col min="9456" max="9456" width="9.16666666666667" style="385" customWidth="1"/>
    <col min="9457" max="9457" width="7.66666666666667" style="385" customWidth="1"/>
    <col min="9458" max="9459" width="8.66666666666667" style="385" customWidth="1"/>
    <col min="9460" max="9460" width="14.6666666666667" style="385" customWidth="1"/>
    <col min="9461" max="9461" width="13.6666666666667" style="385" customWidth="1"/>
    <col min="9462" max="9462" width="8.66666666666667" style="385" customWidth="1"/>
    <col min="9463" max="9465" width="10.6666666666667" style="385" customWidth="1"/>
    <col min="9466" max="9466" width="16.6666666666667" style="385" customWidth="1"/>
    <col min="9467" max="9470" width="10.6666666666667" style="385" customWidth="1"/>
    <col min="9471" max="9471" width="12" style="385" customWidth="1"/>
    <col min="9472" max="9472" width="10.6666666666667" style="385" customWidth="1"/>
    <col min="9473" max="9473" width="8.66666666666667" style="385" customWidth="1"/>
    <col min="9474" max="9478" width="13.6666666666667" style="385" customWidth="1"/>
    <col min="9479" max="9482" width="8.66666666666667" style="385" hidden="1"/>
    <col min="9483" max="9677" width="9" style="385" customWidth="1"/>
    <col min="9678" max="9678" width="4.5" style="385" customWidth="1"/>
    <col min="9679" max="9679" width="11" style="385" customWidth="1"/>
    <col min="9680" max="9680" width="8" style="385" customWidth="1"/>
    <col min="9681" max="9681" width="5.16666666666667" style="385" customWidth="1"/>
    <col min="9682" max="9682" width="13.1666666666667" style="385" customWidth="1"/>
    <col min="9683" max="9683" width="12.5" style="385" customWidth="1"/>
    <col min="9684" max="9693" width="10.6666666666667" style="385" customWidth="1"/>
    <col min="9694" max="9694" width="12.1666666666667" style="385" customWidth="1"/>
    <col min="9695" max="9695" width="8.16666666666667" style="385" customWidth="1"/>
    <col min="9696" max="9696" width="10.6666666666667" style="385" customWidth="1"/>
    <col min="9697" max="9697" width="10" style="385" customWidth="1"/>
    <col min="9698" max="9698" width="12.1666666666667" style="385" customWidth="1"/>
    <col min="9699" max="9699" width="9.66666666666667" style="385" customWidth="1"/>
    <col min="9700" max="9700" width="9.16666666666667" style="385" customWidth="1"/>
    <col min="9701" max="9701" width="9" style="385" customWidth="1"/>
    <col min="9702" max="9702" width="8.66666666666667" style="385" customWidth="1"/>
    <col min="9703" max="9703" width="9.66666666666667" style="385" customWidth="1"/>
    <col min="9704" max="9704" width="9.16666666666667" style="385" customWidth="1"/>
    <col min="9705" max="9705" width="7.66666666666667" style="385" customWidth="1"/>
    <col min="9706" max="9706" width="9.16666666666667" style="385" customWidth="1"/>
    <col min="9707" max="9707" width="14.6666666666667" style="385" customWidth="1"/>
    <col min="9708" max="9708" width="13.6666666666667" style="385" customWidth="1"/>
    <col min="9709" max="9709" width="8" style="385" customWidth="1"/>
    <col min="9710" max="9710" width="7.66666666666667" style="385" customWidth="1"/>
    <col min="9711" max="9711" width="7.16666666666667" style="385" customWidth="1"/>
    <col min="9712" max="9712" width="9.16666666666667" style="385" customWidth="1"/>
    <col min="9713" max="9713" width="7.66666666666667" style="385" customWidth="1"/>
    <col min="9714" max="9715" width="8.66666666666667" style="385" customWidth="1"/>
    <col min="9716" max="9716" width="14.6666666666667" style="385" customWidth="1"/>
    <col min="9717" max="9717" width="13.6666666666667" style="385" customWidth="1"/>
    <col min="9718" max="9718" width="8.66666666666667" style="385" customWidth="1"/>
    <col min="9719" max="9721" width="10.6666666666667" style="385" customWidth="1"/>
    <col min="9722" max="9722" width="16.6666666666667" style="385" customWidth="1"/>
    <col min="9723" max="9726" width="10.6666666666667" style="385" customWidth="1"/>
    <col min="9727" max="9727" width="12" style="385" customWidth="1"/>
    <col min="9728" max="9728" width="10.6666666666667" style="385" customWidth="1"/>
    <col min="9729" max="9729" width="8.66666666666667" style="385" customWidth="1"/>
    <col min="9730" max="9734" width="13.6666666666667" style="385" customWidth="1"/>
    <col min="9735" max="9738" width="8.66666666666667" style="385" hidden="1"/>
    <col min="9739" max="9933" width="9" style="385" customWidth="1"/>
    <col min="9934" max="9934" width="4.5" style="385" customWidth="1"/>
    <col min="9935" max="9935" width="11" style="385" customWidth="1"/>
    <col min="9936" max="9936" width="8" style="385" customWidth="1"/>
    <col min="9937" max="9937" width="5.16666666666667" style="385" customWidth="1"/>
    <col min="9938" max="9938" width="13.1666666666667" style="385" customWidth="1"/>
    <col min="9939" max="9939" width="12.5" style="385" customWidth="1"/>
    <col min="9940" max="9949" width="10.6666666666667" style="385" customWidth="1"/>
    <col min="9950" max="9950" width="12.1666666666667" style="385" customWidth="1"/>
    <col min="9951" max="9951" width="8.16666666666667" style="385" customWidth="1"/>
    <col min="9952" max="9952" width="10.6666666666667" style="385" customWidth="1"/>
    <col min="9953" max="9953" width="10" style="385" customWidth="1"/>
    <col min="9954" max="9954" width="12.1666666666667" style="385" customWidth="1"/>
    <col min="9955" max="9955" width="9.66666666666667" style="385" customWidth="1"/>
    <col min="9956" max="9956" width="9.16666666666667" style="385" customWidth="1"/>
    <col min="9957" max="9957" width="9" style="385" customWidth="1"/>
    <col min="9958" max="9958" width="8.66666666666667" style="385" customWidth="1"/>
    <col min="9959" max="9959" width="9.66666666666667" style="385" customWidth="1"/>
    <col min="9960" max="9960" width="9.16666666666667" style="385" customWidth="1"/>
    <col min="9961" max="9961" width="7.66666666666667" style="385" customWidth="1"/>
    <col min="9962" max="9962" width="9.16666666666667" style="385" customWidth="1"/>
    <col min="9963" max="9963" width="14.6666666666667" style="385" customWidth="1"/>
    <col min="9964" max="9964" width="13.6666666666667" style="385" customWidth="1"/>
    <col min="9965" max="9965" width="8" style="385" customWidth="1"/>
    <col min="9966" max="9966" width="7.66666666666667" style="385" customWidth="1"/>
    <col min="9967" max="9967" width="7.16666666666667" style="385" customWidth="1"/>
    <col min="9968" max="9968" width="9.16666666666667" style="385" customWidth="1"/>
    <col min="9969" max="9969" width="7.66666666666667" style="385" customWidth="1"/>
    <col min="9970" max="9971" width="8.66666666666667" style="385" customWidth="1"/>
    <col min="9972" max="9972" width="14.6666666666667" style="385" customWidth="1"/>
    <col min="9973" max="9973" width="13.6666666666667" style="385" customWidth="1"/>
    <col min="9974" max="9974" width="8.66666666666667" style="385" customWidth="1"/>
    <col min="9975" max="9977" width="10.6666666666667" style="385" customWidth="1"/>
    <col min="9978" max="9978" width="16.6666666666667" style="385" customWidth="1"/>
    <col min="9979" max="9982" width="10.6666666666667" style="385" customWidth="1"/>
    <col min="9983" max="9983" width="12" style="385" customWidth="1"/>
    <col min="9984" max="9984" width="10.6666666666667" style="385" customWidth="1"/>
    <col min="9985" max="9985" width="8.66666666666667" style="385" customWidth="1"/>
    <col min="9986" max="9990" width="13.6666666666667" style="385" customWidth="1"/>
    <col min="9991" max="9994" width="8.66666666666667" style="385" hidden="1"/>
    <col min="9995" max="10189" width="9" style="385" customWidth="1"/>
    <col min="10190" max="10190" width="4.5" style="385" customWidth="1"/>
    <col min="10191" max="10191" width="11" style="385" customWidth="1"/>
    <col min="10192" max="10192" width="8" style="385" customWidth="1"/>
    <col min="10193" max="10193" width="5.16666666666667" style="385" customWidth="1"/>
    <col min="10194" max="10194" width="13.1666666666667" style="385" customWidth="1"/>
    <col min="10195" max="10195" width="12.5" style="385" customWidth="1"/>
    <col min="10196" max="10205" width="10.6666666666667" style="385" customWidth="1"/>
    <col min="10206" max="10206" width="12.1666666666667" style="385" customWidth="1"/>
    <col min="10207" max="10207" width="8.16666666666667" style="385" customWidth="1"/>
    <col min="10208" max="10208" width="10.6666666666667" style="385" customWidth="1"/>
    <col min="10209" max="10209" width="10" style="385" customWidth="1"/>
    <col min="10210" max="10210" width="12.1666666666667" style="385" customWidth="1"/>
    <col min="10211" max="10211" width="9.66666666666667" style="385" customWidth="1"/>
    <col min="10212" max="10212" width="9.16666666666667" style="385" customWidth="1"/>
    <col min="10213" max="10213" width="9" style="385" customWidth="1"/>
    <col min="10214" max="10214" width="8.66666666666667" style="385" customWidth="1"/>
    <col min="10215" max="10215" width="9.66666666666667" style="385" customWidth="1"/>
    <col min="10216" max="10216" width="9.16666666666667" style="385" customWidth="1"/>
    <col min="10217" max="10217" width="7.66666666666667" style="385" customWidth="1"/>
    <col min="10218" max="10218" width="9.16666666666667" style="385" customWidth="1"/>
    <col min="10219" max="10219" width="14.6666666666667" style="385" customWidth="1"/>
    <col min="10220" max="10220" width="13.6666666666667" style="385" customWidth="1"/>
    <col min="10221" max="10221" width="8" style="385" customWidth="1"/>
    <col min="10222" max="10222" width="7.66666666666667" style="385" customWidth="1"/>
    <col min="10223" max="10223" width="7.16666666666667" style="385" customWidth="1"/>
    <col min="10224" max="10224" width="9.16666666666667" style="385" customWidth="1"/>
    <col min="10225" max="10225" width="7.66666666666667" style="385" customWidth="1"/>
    <col min="10226" max="10227" width="8.66666666666667" style="385" customWidth="1"/>
    <col min="10228" max="10228" width="14.6666666666667" style="385" customWidth="1"/>
    <col min="10229" max="10229" width="13.6666666666667" style="385" customWidth="1"/>
    <col min="10230" max="10230" width="8.66666666666667" style="385" customWidth="1"/>
    <col min="10231" max="10233" width="10.6666666666667" style="385" customWidth="1"/>
    <col min="10234" max="10234" width="16.6666666666667" style="385" customWidth="1"/>
    <col min="10235" max="10238" width="10.6666666666667" style="385" customWidth="1"/>
    <col min="10239" max="10239" width="12" style="385" customWidth="1"/>
    <col min="10240" max="10240" width="10.6666666666667" style="385" customWidth="1"/>
    <col min="10241" max="10241" width="8.66666666666667" style="385" customWidth="1"/>
    <col min="10242" max="10246" width="13.6666666666667" style="385" customWidth="1"/>
    <col min="10247" max="10250" width="8.66666666666667" style="385" hidden="1"/>
    <col min="10251" max="10445" width="9" style="385" customWidth="1"/>
    <col min="10446" max="10446" width="4.5" style="385" customWidth="1"/>
    <col min="10447" max="10447" width="11" style="385" customWidth="1"/>
    <col min="10448" max="10448" width="8" style="385" customWidth="1"/>
    <col min="10449" max="10449" width="5.16666666666667" style="385" customWidth="1"/>
    <col min="10450" max="10450" width="13.1666666666667" style="385" customWidth="1"/>
    <col min="10451" max="10451" width="12.5" style="385" customWidth="1"/>
    <col min="10452" max="10461" width="10.6666666666667" style="385" customWidth="1"/>
    <col min="10462" max="10462" width="12.1666666666667" style="385" customWidth="1"/>
    <col min="10463" max="10463" width="8.16666666666667" style="385" customWidth="1"/>
    <col min="10464" max="10464" width="10.6666666666667" style="385" customWidth="1"/>
    <col min="10465" max="10465" width="10" style="385" customWidth="1"/>
    <col min="10466" max="10466" width="12.1666666666667" style="385" customWidth="1"/>
    <col min="10467" max="10467" width="9.66666666666667" style="385" customWidth="1"/>
    <col min="10468" max="10468" width="9.16666666666667" style="385" customWidth="1"/>
    <col min="10469" max="10469" width="9" style="385" customWidth="1"/>
    <col min="10470" max="10470" width="8.66666666666667" style="385" customWidth="1"/>
    <col min="10471" max="10471" width="9.66666666666667" style="385" customWidth="1"/>
    <col min="10472" max="10472" width="9.16666666666667" style="385" customWidth="1"/>
    <col min="10473" max="10473" width="7.66666666666667" style="385" customWidth="1"/>
    <col min="10474" max="10474" width="9.16666666666667" style="385" customWidth="1"/>
    <col min="10475" max="10475" width="14.6666666666667" style="385" customWidth="1"/>
    <col min="10476" max="10476" width="13.6666666666667" style="385" customWidth="1"/>
    <col min="10477" max="10477" width="8" style="385" customWidth="1"/>
    <col min="10478" max="10478" width="7.66666666666667" style="385" customWidth="1"/>
    <col min="10479" max="10479" width="7.16666666666667" style="385" customWidth="1"/>
    <col min="10480" max="10480" width="9.16666666666667" style="385" customWidth="1"/>
    <col min="10481" max="10481" width="7.66666666666667" style="385" customWidth="1"/>
    <col min="10482" max="10483" width="8.66666666666667" style="385" customWidth="1"/>
    <col min="10484" max="10484" width="14.6666666666667" style="385" customWidth="1"/>
    <col min="10485" max="10485" width="13.6666666666667" style="385" customWidth="1"/>
    <col min="10486" max="10486" width="8.66666666666667" style="385" customWidth="1"/>
    <col min="10487" max="10489" width="10.6666666666667" style="385" customWidth="1"/>
    <col min="10490" max="10490" width="16.6666666666667" style="385" customWidth="1"/>
    <col min="10491" max="10494" width="10.6666666666667" style="385" customWidth="1"/>
    <col min="10495" max="10495" width="12" style="385" customWidth="1"/>
    <col min="10496" max="10496" width="10.6666666666667" style="385" customWidth="1"/>
    <col min="10497" max="10497" width="8.66666666666667" style="385" customWidth="1"/>
    <col min="10498" max="10502" width="13.6666666666667" style="385" customWidth="1"/>
    <col min="10503" max="10506" width="8.66666666666667" style="385" hidden="1"/>
    <col min="10507" max="10701" width="9" style="385" customWidth="1"/>
    <col min="10702" max="10702" width="4.5" style="385" customWidth="1"/>
    <col min="10703" max="10703" width="11" style="385" customWidth="1"/>
    <col min="10704" max="10704" width="8" style="385" customWidth="1"/>
    <col min="10705" max="10705" width="5.16666666666667" style="385" customWidth="1"/>
    <col min="10706" max="10706" width="13.1666666666667" style="385" customWidth="1"/>
    <col min="10707" max="10707" width="12.5" style="385" customWidth="1"/>
    <col min="10708" max="10717" width="10.6666666666667" style="385" customWidth="1"/>
    <col min="10718" max="10718" width="12.1666666666667" style="385" customWidth="1"/>
    <col min="10719" max="10719" width="8.16666666666667" style="385" customWidth="1"/>
    <col min="10720" max="10720" width="10.6666666666667" style="385" customWidth="1"/>
    <col min="10721" max="10721" width="10" style="385" customWidth="1"/>
    <col min="10722" max="10722" width="12.1666666666667" style="385" customWidth="1"/>
    <col min="10723" max="10723" width="9.66666666666667" style="385" customWidth="1"/>
    <col min="10724" max="10724" width="9.16666666666667" style="385" customWidth="1"/>
    <col min="10725" max="10725" width="9" style="385" customWidth="1"/>
    <col min="10726" max="10726" width="8.66666666666667" style="385" customWidth="1"/>
    <col min="10727" max="10727" width="9.66666666666667" style="385" customWidth="1"/>
    <col min="10728" max="10728" width="9.16666666666667" style="385" customWidth="1"/>
    <col min="10729" max="10729" width="7.66666666666667" style="385" customWidth="1"/>
    <col min="10730" max="10730" width="9.16666666666667" style="385" customWidth="1"/>
    <col min="10731" max="10731" width="14.6666666666667" style="385" customWidth="1"/>
    <col min="10732" max="10732" width="13.6666666666667" style="385" customWidth="1"/>
    <col min="10733" max="10733" width="8" style="385" customWidth="1"/>
    <col min="10734" max="10734" width="7.66666666666667" style="385" customWidth="1"/>
    <col min="10735" max="10735" width="7.16666666666667" style="385" customWidth="1"/>
    <col min="10736" max="10736" width="9.16666666666667" style="385" customWidth="1"/>
    <col min="10737" max="10737" width="7.66666666666667" style="385" customWidth="1"/>
    <col min="10738" max="10739" width="8.66666666666667" style="385" customWidth="1"/>
    <col min="10740" max="10740" width="14.6666666666667" style="385" customWidth="1"/>
    <col min="10741" max="10741" width="13.6666666666667" style="385" customWidth="1"/>
    <col min="10742" max="10742" width="8.66666666666667" style="385" customWidth="1"/>
    <col min="10743" max="10745" width="10.6666666666667" style="385" customWidth="1"/>
    <col min="10746" max="10746" width="16.6666666666667" style="385" customWidth="1"/>
    <col min="10747" max="10750" width="10.6666666666667" style="385" customWidth="1"/>
    <col min="10751" max="10751" width="12" style="385" customWidth="1"/>
    <col min="10752" max="10752" width="10.6666666666667" style="385" customWidth="1"/>
    <col min="10753" max="10753" width="8.66666666666667" style="385" customWidth="1"/>
    <col min="10754" max="10758" width="13.6666666666667" style="385" customWidth="1"/>
    <col min="10759" max="10762" width="8.66666666666667" style="385" hidden="1"/>
    <col min="10763" max="10957" width="9" style="385" customWidth="1"/>
    <col min="10958" max="10958" width="4.5" style="385" customWidth="1"/>
    <col min="10959" max="10959" width="11" style="385" customWidth="1"/>
    <col min="10960" max="10960" width="8" style="385" customWidth="1"/>
    <col min="10961" max="10961" width="5.16666666666667" style="385" customWidth="1"/>
    <col min="10962" max="10962" width="13.1666666666667" style="385" customWidth="1"/>
    <col min="10963" max="10963" width="12.5" style="385" customWidth="1"/>
    <col min="10964" max="10973" width="10.6666666666667" style="385" customWidth="1"/>
    <col min="10974" max="10974" width="12.1666666666667" style="385" customWidth="1"/>
    <col min="10975" max="10975" width="8.16666666666667" style="385" customWidth="1"/>
    <col min="10976" max="10976" width="10.6666666666667" style="385" customWidth="1"/>
    <col min="10977" max="10977" width="10" style="385" customWidth="1"/>
    <col min="10978" max="10978" width="12.1666666666667" style="385" customWidth="1"/>
    <col min="10979" max="10979" width="9.66666666666667" style="385" customWidth="1"/>
    <col min="10980" max="10980" width="9.16666666666667" style="385" customWidth="1"/>
    <col min="10981" max="10981" width="9" style="385" customWidth="1"/>
    <col min="10982" max="10982" width="8.66666666666667" style="385" customWidth="1"/>
    <col min="10983" max="10983" width="9.66666666666667" style="385" customWidth="1"/>
    <col min="10984" max="10984" width="9.16666666666667" style="385" customWidth="1"/>
    <col min="10985" max="10985" width="7.66666666666667" style="385" customWidth="1"/>
    <col min="10986" max="10986" width="9.16666666666667" style="385" customWidth="1"/>
    <col min="10987" max="10987" width="14.6666666666667" style="385" customWidth="1"/>
    <col min="10988" max="10988" width="13.6666666666667" style="385" customWidth="1"/>
    <col min="10989" max="10989" width="8" style="385" customWidth="1"/>
    <col min="10990" max="10990" width="7.66666666666667" style="385" customWidth="1"/>
    <col min="10991" max="10991" width="7.16666666666667" style="385" customWidth="1"/>
    <col min="10992" max="10992" width="9.16666666666667" style="385" customWidth="1"/>
    <col min="10993" max="10993" width="7.66666666666667" style="385" customWidth="1"/>
    <col min="10994" max="10995" width="8.66666666666667" style="385" customWidth="1"/>
    <col min="10996" max="10996" width="14.6666666666667" style="385" customWidth="1"/>
    <col min="10997" max="10997" width="13.6666666666667" style="385" customWidth="1"/>
    <col min="10998" max="10998" width="8.66666666666667" style="385" customWidth="1"/>
    <col min="10999" max="11001" width="10.6666666666667" style="385" customWidth="1"/>
    <col min="11002" max="11002" width="16.6666666666667" style="385" customWidth="1"/>
    <col min="11003" max="11006" width="10.6666666666667" style="385" customWidth="1"/>
    <col min="11007" max="11007" width="12" style="385" customWidth="1"/>
    <col min="11008" max="11008" width="10.6666666666667" style="385" customWidth="1"/>
    <col min="11009" max="11009" width="8.66666666666667" style="385" customWidth="1"/>
    <col min="11010" max="11014" width="13.6666666666667" style="385" customWidth="1"/>
    <col min="11015" max="11018" width="8.66666666666667" style="385" hidden="1"/>
    <col min="11019" max="11213" width="9" style="385" customWidth="1"/>
    <col min="11214" max="11214" width="4.5" style="385" customWidth="1"/>
    <col min="11215" max="11215" width="11" style="385" customWidth="1"/>
    <col min="11216" max="11216" width="8" style="385" customWidth="1"/>
    <col min="11217" max="11217" width="5.16666666666667" style="385" customWidth="1"/>
    <col min="11218" max="11218" width="13.1666666666667" style="385" customWidth="1"/>
    <col min="11219" max="11219" width="12.5" style="385" customWidth="1"/>
    <col min="11220" max="11229" width="10.6666666666667" style="385" customWidth="1"/>
    <col min="11230" max="11230" width="12.1666666666667" style="385" customWidth="1"/>
    <col min="11231" max="11231" width="8.16666666666667" style="385" customWidth="1"/>
    <col min="11232" max="11232" width="10.6666666666667" style="385" customWidth="1"/>
    <col min="11233" max="11233" width="10" style="385" customWidth="1"/>
    <col min="11234" max="11234" width="12.1666666666667" style="385" customWidth="1"/>
    <col min="11235" max="11235" width="9.66666666666667" style="385" customWidth="1"/>
    <col min="11236" max="11236" width="9.16666666666667" style="385" customWidth="1"/>
    <col min="11237" max="11237" width="9" style="385" customWidth="1"/>
    <col min="11238" max="11238" width="8.66666666666667" style="385" customWidth="1"/>
    <col min="11239" max="11239" width="9.66666666666667" style="385" customWidth="1"/>
    <col min="11240" max="11240" width="9.16666666666667" style="385" customWidth="1"/>
    <col min="11241" max="11241" width="7.66666666666667" style="385" customWidth="1"/>
    <col min="11242" max="11242" width="9.16666666666667" style="385" customWidth="1"/>
    <col min="11243" max="11243" width="14.6666666666667" style="385" customWidth="1"/>
    <col min="11244" max="11244" width="13.6666666666667" style="385" customWidth="1"/>
    <col min="11245" max="11245" width="8" style="385" customWidth="1"/>
    <col min="11246" max="11246" width="7.66666666666667" style="385" customWidth="1"/>
    <col min="11247" max="11247" width="7.16666666666667" style="385" customWidth="1"/>
    <col min="11248" max="11248" width="9.16666666666667" style="385" customWidth="1"/>
    <col min="11249" max="11249" width="7.66666666666667" style="385" customWidth="1"/>
    <col min="11250" max="11251" width="8.66666666666667" style="385" customWidth="1"/>
    <col min="11252" max="11252" width="14.6666666666667" style="385" customWidth="1"/>
    <col min="11253" max="11253" width="13.6666666666667" style="385" customWidth="1"/>
    <col min="11254" max="11254" width="8.66666666666667" style="385" customWidth="1"/>
    <col min="11255" max="11257" width="10.6666666666667" style="385" customWidth="1"/>
    <col min="11258" max="11258" width="16.6666666666667" style="385" customWidth="1"/>
    <col min="11259" max="11262" width="10.6666666666667" style="385" customWidth="1"/>
    <col min="11263" max="11263" width="12" style="385" customWidth="1"/>
    <col min="11264" max="11264" width="10.6666666666667" style="385" customWidth="1"/>
    <col min="11265" max="11265" width="8.66666666666667" style="385" customWidth="1"/>
    <col min="11266" max="11270" width="13.6666666666667" style="385" customWidth="1"/>
    <col min="11271" max="11274" width="8.66666666666667" style="385" hidden="1"/>
    <col min="11275" max="11469" width="9" style="385" customWidth="1"/>
    <col min="11470" max="11470" width="4.5" style="385" customWidth="1"/>
    <col min="11471" max="11471" width="11" style="385" customWidth="1"/>
    <col min="11472" max="11472" width="8" style="385" customWidth="1"/>
    <col min="11473" max="11473" width="5.16666666666667" style="385" customWidth="1"/>
    <col min="11474" max="11474" width="13.1666666666667" style="385" customWidth="1"/>
    <col min="11475" max="11475" width="12.5" style="385" customWidth="1"/>
    <col min="11476" max="11485" width="10.6666666666667" style="385" customWidth="1"/>
    <col min="11486" max="11486" width="12.1666666666667" style="385" customWidth="1"/>
    <col min="11487" max="11487" width="8.16666666666667" style="385" customWidth="1"/>
    <col min="11488" max="11488" width="10.6666666666667" style="385" customWidth="1"/>
    <col min="11489" max="11489" width="10" style="385" customWidth="1"/>
    <col min="11490" max="11490" width="12.1666666666667" style="385" customWidth="1"/>
    <col min="11491" max="11491" width="9.66666666666667" style="385" customWidth="1"/>
    <col min="11492" max="11492" width="9.16666666666667" style="385" customWidth="1"/>
    <col min="11493" max="11493" width="9" style="385" customWidth="1"/>
    <col min="11494" max="11494" width="8.66666666666667" style="385" customWidth="1"/>
    <col min="11495" max="11495" width="9.66666666666667" style="385" customWidth="1"/>
    <col min="11496" max="11496" width="9.16666666666667" style="385" customWidth="1"/>
    <col min="11497" max="11497" width="7.66666666666667" style="385" customWidth="1"/>
    <col min="11498" max="11498" width="9.16666666666667" style="385" customWidth="1"/>
    <col min="11499" max="11499" width="14.6666666666667" style="385" customWidth="1"/>
    <col min="11500" max="11500" width="13.6666666666667" style="385" customWidth="1"/>
    <col min="11501" max="11501" width="8" style="385" customWidth="1"/>
    <col min="11502" max="11502" width="7.66666666666667" style="385" customWidth="1"/>
    <col min="11503" max="11503" width="7.16666666666667" style="385" customWidth="1"/>
    <col min="11504" max="11504" width="9.16666666666667" style="385" customWidth="1"/>
    <col min="11505" max="11505" width="7.66666666666667" style="385" customWidth="1"/>
    <col min="11506" max="11507" width="8.66666666666667" style="385" customWidth="1"/>
    <col min="11508" max="11508" width="14.6666666666667" style="385" customWidth="1"/>
    <col min="11509" max="11509" width="13.6666666666667" style="385" customWidth="1"/>
    <col min="11510" max="11510" width="8.66666666666667" style="385" customWidth="1"/>
    <col min="11511" max="11513" width="10.6666666666667" style="385" customWidth="1"/>
    <col min="11514" max="11514" width="16.6666666666667" style="385" customWidth="1"/>
    <col min="11515" max="11518" width="10.6666666666667" style="385" customWidth="1"/>
    <col min="11519" max="11519" width="12" style="385" customWidth="1"/>
    <col min="11520" max="11520" width="10.6666666666667" style="385" customWidth="1"/>
    <col min="11521" max="11521" width="8.66666666666667" style="385" customWidth="1"/>
    <col min="11522" max="11526" width="13.6666666666667" style="385" customWidth="1"/>
    <col min="11527" max="11530" width="8.66666666666667" style="385" hidden="1"/>
    <col min="11531" max="11725" width="9" style="385" customWidth="1"/>
    <col min="11726" max="11726" width="4.5" style="385" customWidth="1"/>
    <col min="11727" max="11727" width="11" style="385" customWidth="1"/>
    <col min="11728" max="11728" width="8" style="385" customWidth="1"/>
    <col min="11729" max="11729" width="5.16666666666667" style="385" customWidth="1"/>
    <col min="11730" max="11730" width="13.1666666666667" style="385" customWidth="1"/>
    <col min="11731" max="11731" width="12.5" style="385" customWidth="1"/>
    <col min="11732" max="11741" width="10.6666666666667" style="385" customWidth="1"/>
    <col min="11742" max="11742" width="12.1666666666667" style="385" customWidth="1"/>
    <col min="11743" max="11743" width="8.16666666666667" style="385" customWidth="1"/>
    <col min="11744" max="11744" width="10.6666666666667" style="385" customWidth="1"/>
    <col min="11745" max="11745" width="10" style="385" customWidth="1"/>
    <col min="11746" max="11746" width="12.1666666666667" style="385" customWidth="1"/>
    <col min="11747" max="11747" width="9.66666666666667" style="385" customWidth="1"/>
    <col min="11748" max="11748" width="9.16666666666667" style="385" customWidth="1"/>
    <col min="11749" max="11749" width="9" style="385" customWidth="1"/>
    <col min="11750" max="11750" width="8.66666666666667" style="385" customWidth="1"/>
    <col min="11751" max="11751" width="9.66666666666667" style="385" customWidth="1"/>
    <col min="11752" max="11752" width="9.16666666666667" style="385" customWidth="1"/>
    <col min="11753" max="11753" width="7.66666666666667" style="385" customWidth="1"/>
    <col min="11754" max="11754" width="9.16666666666667" style="385" customWidth="1"/>
    <col min="11755" max="11755" width="14.6666666666667" style="385" customWidth="1"/>
    <col min="11756" max="11756" width="13.6666666666667" style="385" customWidth="1"/>
    <col min="11757" max="11757" width="8" style="385" customWidth="1"/>
    <col min="11758" max="11758" width="7.66666666666667" style="385" customWidth="1"/>
    <col min="11759" max="11759" width="7.16666666666667" style="385" customWidth="1"/>
    <col min="11760" max="11760" width="9.16666666666667" style="385" customWidth="1"/>
    <col min="11761" max="11761" width="7.66666666666667" style="385" customWidth="1"/>
    <col min="11762" max="11763" width="8.66666666666667" style="385" customWidth="1"/>
    <col min="11764" max="11764" width="14.6666666666667" style="385" customWidth="1"/>
    <col min="11765" max="11765" width="13.6666666666667" style="385" customWidth="1"/>
    <col min="11766" max="11766" width="8.66666666666667" style="385" customWidth="1"/>
    <col min="11767" max="11769" width="10.6666666666667" style="385" customWidth="1"/>
    <col min="11770" max="11770" width="16.6666666666667" style="385" customWidth="1"/>
    <col min="11771" max="11774" width="10.6666666666667" style="385" customWidth="1"/>
    <col min="11775" max="11775" width="12" style="385" customWidth="1"/>
    <col min="11776" max="11776" width="10.6666666666667" style="385" customWidth="1"/>
    <col min="11777" max="11777" width="8.66666666666667" style="385" customWidth="1"/>
    <col min="11778" max="11782" width="13.6666666666667" style="385" customWidth="1"/>
    <col min="11783" max="11786" width="8.66666666666667" style="385" hidden="1"/>
    <col min="11787" max="11981" width="9" style="385" customWidth="1"/>
    <col min="11982" max="11982" width="4.5" style="385" customWidth="1"/>
    <col min="11983" max="11983" width="11" style="385" customWidth="1"/>
    <col min="11984" max="11984" width="8" style="385" customWidth="1"/>
    <col min="11985" max="11985" width="5.16666666666667" style="385" customWidth="1"/>
    <col min="11986" max="11986" width="13.1666666666667" style="385" customWidth="1"/>
    <col min="11987" max="11987" width="12.5" style="385" customWidth="1"/>
    <col min="11988" max="11997" width="10.6666666666667" style="385" customWidth="1"/>
    <col min="11998" max="11998" width="12.1666666666667" style="385" customWidth="1"/>
    <col min="11999" max="11999" width="8.16666666666667" style="385" customWidth="1"/>
    <col min="12000" max="12000" width="10.6666666666667" style="385" customWidth="1"/>
    <col min="12001" max="12001" width="10" style="385" customWidth="1"/>
    <col min="12002" max="12002" width="12.1666666666667" style="385" customWidth="1"/>
    <col min="12003" max="12003" width="9.66666666666667" style="385" customWidth="1"/>
    <col min="12004" max="12004" width="9.16666666666667" style="385" customWidth="1"/>
    <col min="12005" max="12005" width="9" style="385" customWidth="1"/>
    <col min="12006" max="12006" width="8.66666666666667" style="385" customWidth="1"/>
    <col min="12007" max="12007" width="9.66666666666667" style="385" customWidth="1"/>
    <col min="12008" max="12008" width="9.16666666666667" style="385" customWidth="1"/>
    <col min="12009" max="12009" width="7.66666666666667" style="385" customWidth="1"/>
    <col min="12010" max="12010" width="9.16666666666667" style="385" customWidth="1"/>
    <col min="12011" max="12011" width="14.6666666666667" style="385" customWidth="1"/>
    <col min="12012" max="12012" width="13.6666666666667" style="385" customWidth="1"/>
    <col min="12013" max="12013" width="8" style="385" customWidth="1"/>
    <col min="12014" max="12014" width="7.66666666666667" style="385" customWidth="1"/>
    <col min="12015" max="12015" width="7.16666666666667" style="385" customWidth="1"/>
    <col min="12016" max="12016" width="9.16666666666667" style="385" customWidth="1"/>
    <col min="12017" max="12017" width="7.66666666666667" style="385" customWidth="1"/>
    <col min="12018" max="12019" width="8.66666666666667" style="385" customWidth="1"/>
    <col min="12020" max="12020" width="14.6666666666667" style="385" customWidth="1"/>
    <col min="12021" max="12021" width="13.6666666666667" style="385" customWidth="1"/>
    <col min="12022" max="12022" width="8.66666666666667" style="385" customWidth="1"/>
    <col min="12023" max="12025" width="10.6666666666667" style="385" customWidth="1"/>
    <col min="12026" max="12026" width="16.6666666666667" style="385" customWidth="1"/>
    <col min="12027" max="12030" width="10.6666666666667" style="385" customWidth="1"/>
    <col min="12031" max="12031" width="12" style="385" customWidth="1"/>
    <col min="12032" max="12032" width="10.6666666666667" style="385" customWidth="1"/>
    <col min="12033" max="12033" width="8.66666666666667" style="385" customWidth="1"/>
    <col min="12034" max="12038" width="13.6666666666667" style="385" customWidth="1"/>
    <col min="12039" max="12042" width="8.66666666666667" style="385" hidden="1"/>
    <col min="12043" max="12237" width="9" style="385" customWidth="1"/>
    <col min="12238" max="12238" width="4.5" style="385" customWidth="1"/>
    <col min="12239" max="12239" width="11" style="385" customWidth="1"/>
    <col min="12240" max="12240" width="8" style="385" customWidth="1"/>
    <col min="12241" max="12241" width="5.16666666666667" style="385" customWidth="1"/>
    <col min="12242" max="12242" width="13.1666666666667" style="385" customWidth="1"/>
    <col min="12243" max="12243" width="12.5" style="385" customWidth="1"/>
    <col min="12244" max="12253" width="10.6666666666667" style="385" customWidth="1"/>
    <col min="12254" max="12254" width="12.1666666666667" style="385" customWidth="1"/>
    <col min="12255" max="12255" width="8.16666666666667" style="385" customWidth="1"/>
    <col min="12256" max="12256" width="10.6666666666667" style="385" customWidth="1"/>
    <col min="12257" max="12257" width="10" style="385" customWidth="1"/>
    <col min="12258" max="12258" width="12.1666666666667" style="385" customWidth="1"/>
    <col min="12259" max="12259" width="9.66666666666667" style="385" customWidth="1"/>
    <col min="12260" max="12260" width="9.16666666666667" style="385" customWidth="1"/>
    <col min="12261" max="12261" width="9" style="385" customWidth="1"/>
    <col min="12262" max="12262" width="8.66666666666667" style="385" customWidth="1"/>
    <col min="12263" max="12263" width="9.66666666666667" style="385" customWidth="1"/>
    <col min="12264" max="12264" width="9.16666666666667" style="385" customWidth="1"/>
    <col min="12265" max="12265" width="7.66666666666667" style="385" customWidth="1"/>
    <col min="12266" max="12266" width="9.16666666666667" style="385" customWidth="1"/>
    <col min="12267" max="12267" width="14.6666666666667" style="385" customWidth="1"/>
    <col min="12268" max="12268" width="13.6666666666667" style="385" customWidth="1"/>
    <col min="12269" max="12269" width="8" style="385" customWidth="1"/>
    <col min="12270" max="12270" width="7.66666666666667" style="385" customWidth="1"/>
    <col min="12271" max="12271" width="7.16666666666667" style="385" customWidth="1"/>
    <col min="12272" max="12272" width="9.16666666666667" style="385" customWidth="1"/>
    <col min="12273" max="12273" width="7.66666666666667" style="385" customWidth="1"/>
    <col min="12274" max="12275" width="8.66666666666667" style="385" customWidth="1"/>
    <col min="12276" max="12276" width="14.6666666666667" style="385" customWidth="1"/>
    <col min="12277" max="12277" width="13.6666666666667" style="385" customWidth="1"/>
    <col min="12278" max="12278" width="8.66666666666667" style="385" customWidth="1"/>
    <col min="12279" max="12281" width="10.6666666666667" style="385" customWidth="1"/>
    <col min="12282" max="12282" width="16.6666666666667" style="385" customWidth="1"/>
    <col min="12283" max="12286" width="10.6666666666667" style="385" customWidth="1"/>
    <col min="12287" max="12287" width="12" style="385" customWidth="1"/>
    <col min="12288" max="12288" width="10.6666666666667" style="385" customWidth="1"/>
    <col min="12289" max="12289" width="8.66666666666667" style="385" customWidth="1"/>
    <col min="12290" max="12294" width="13.6666666666667" style="385" customWidth="1"/>
    <col min="12295" max="12298" width="8.66666666666667" style="385" hidden="1"/>
    <col min="12299" max="12493" width="9" style="385" customWidth="1"/>
    <col min="12494" max="12494" width="4.5" style="385" customWidth="1"/>
    <col min="12495" max="12495" width="11" style="385" customWidth="1"/>
    <col min="12496" max="12496" width="8" style="385" customWidth="1"/>
    <col min="12497" max="12497" width="5.16666666666667" style="385" customWidth="1"/>
    <col min="12498" max="12498" width="13.1666666666667" style="385" customWidth="1"/>
    <col min="12499" max="12499" width="12.5" style="385" customWidth="1"/>
    <col min="12500" max="12509" width="10.6666666666667" style="385" customWidth="1"/>
    <col min="12510" max="12510" width="12.1666666666667" style="385" customWidth="1"/>
    <col min="12511" max="12511" width="8.16666666666667" style="385" customWidth="1"/>
    <col min="12512" max="12512" width="10.6666666666667" style="385" customWidth="1"/>
    <col min="12513" max="12513" width="10" style="385" customWidth="1"/>
    <col min="12514" max="12514" width="12.1666666666667" style="385" customWidth="1"/>
    <col min="12515" max="12515" width="9.66666666666667" style="385" customWidth="1"/>
    <col min="12516" max="12516" width="9.16666666666667" style="385" customWidth="1"/>
    <col min="12517" max="12517" width="9" style="385" customWidth="1"/>
    <col min="12518" max="12518" width="8.66666666666667" style="385" customWidth="1"/>
    <col min="12519" max="12519" width="9.66666666666667" style="385" customWidth="1"/>
    <col min="12520" max="12520" width="9.16666666666667" style="385" customWidth="1"/>
    <col min="12521" max="12521" width="7.66666666666667" style="385" customWidth="1"/>
    <col min="12522" max="12522" width="9.16666666666667" style="385" customWidth="1"/>
    <col min="12523" max="12523" width="14.6666666666667" style="385" customWidth="1"/>
    <col min="12524" max="12524" width="13.6666666666667" style="385" customWidth="1"/>
    <col min="12525" max="12525" width="8" style="385" customWidth="1"/>
    <col min="12526" max="12526" width="7.66666666666667" style="385" customWidth="1"/>
    <col min="12527" max="12527" width="7.16666666666667" style="385" customWidth="1"/>
    <col min="12528" max="12528" width="9.16666666666667" style="385" customWidth="1"/>
    <col min="12529" max="12529" width="7.66666666666667" style="385" customWidth="1"/>
    <col min="12530" max="12531" width="8.66666666666667" style="385" customWidth="1"/>
    <col min="12532" max="12532" width="14.6666666666667" style="385" customWidth="1"/>
    <col min="12533" max="12533" width="13.6666666666667" style="385" customWidth="1"/>
    <col min="12534" max="12534" width="8.66666666666667" style="385" customWidth="1"/>
    <col min="12535" max="12537" width="10.6666666666667" style="385" customWidth="1"/>
    <col min="12538" max="12538" width="16.6666666666667" style="385" customWidth="1"/>
    <col min="12539" max="12542" width="10.6666666666667" style="385" customWidth="1"/>
    <col min="12543" max="12543" width="12" style="385" customWidth="1"/>
    <col min="12544" max="12544" width="10.6666666666667" style="385" customWidth="1"/>
    <col min="12545" max="12545" width="8.66666666666667" style="385" customWidth="1"/>
    <col min="12546" max="12550" width="13.6666666666667" style="385" customWidth="1"/>
    <col min="12551" max="12554" width="8.66666666666667" style="385" hidden="1"/>
    <col min="12555" max="12749" width="9" style="385" customWidth="1"/>
    <col min="12750" max="12750" width="4.5" style="385" customWidth="1"/>
    <col min="12751" max="12751" width="11" style="385" customWidth="1"/>
    <col min="12752" max="12752" width="8" style="385" customWidth="1"/>
    <col min="12753" max="12753" width="5.16666666666667" style="385" customWidth="1"/>
    <col min="12754" max="12754" width="13.1666666666667" style="385" customWidth="1"/>
    <col min="12755" max="12755" width="12.5" style="385" customWidth="1"/>
    <col min="12756" max="12765" width="10.6666666666667" style="385" customWidth="1"/>
    <col min="12766" max="12766" width="12.1666666666667" style="385" customWidth="1"/>
    <col min="12767" max="12767" width="8.16666666666667" style="385" customWidth="1"/>
    <col min="12768" max="12768" width="10.6666666666667" style="385" customWidth="1"/>
    <col min="12769" max="12769" width="10" style="385" customWidth="1"/>
    <col min="12770" max="12770" width="12.1666666666667" style="385" customWidth="1"/>
    <col min="12771" max="12771" width="9.66666666666667" style="385" customWidth="1"/>
    <col min="12772" max="12772" width="9.16666666666667" style="385" customWidth="1"/>
    <col min="12773" max="12773" width="9" style="385" customWidth="1"/>
    <col min="12774" max="12774" width="8.66666666666667" style="385" customWidth="1"/>
    <col min="12775" max="12775" width="9.66666666666667" style="385" customWidth="1"/>
    <col min="12776" max="12776" width="9.16666666666667" style="385" customWidth="1"/>
    <col min="12777" max="12777" width="7.66666666666667" style="385" customWidth="1"/>
    <col min="12778" max="12778" width="9.16666666666667" style="385" customWidth="1"/>
    <col min="12779" max="12779" width="14.6666666666667" style="385" customWidth="1"/>
    <col min="12780" max="12780" width="13.6666666666667" style="385" customWidth="1"/>
    <col min="12781" max="12781" width="8" style="385" customWidth="1"/>
    <col min="12782" max="12782" width="7.66666666666667" style="385" customWidth="1"/>
    <col min="12783" max="12783" width="7.16666666666667" style="385" customWidth="1"/>
    <col min="12784" max="12784" width="9.16666666666667" style="385" customWidth="1"/>
    <col min="12785" max="12785" width="7.66666666666667" style="385" customWidth="1"/>
    <col min="12786" max="12787" width="8.66666666666667" style="385" customWidth="1"/>
    <col min="12788" max="12788" width="14.6666666666667" style="385" customWidth="1"/>
    <col min="12789" max="12789" width="13.6666666666667" style="385" customWidth="1"/>
    <col min="12790" max="12790" width="8.66666666666667" style="385" customWidth="1"/>
    <col min="12791" max="12793" width="10.6666666666667" style="385" customWidth="1"/>
    <col min="12794" max="12794" width="16.6666666666667" style="385" customWidth="1"/>
    <col min="12795" max="12798" width="10.6666666666667" style="385" customWidth="1"/>
    <col min="12799" max="12799" width="12" style="385" customWidth="1"/>
    <col min="12800" max="12800" width="10.6666666666667" style="385" customWidth="1"/>
    <col min="12801" max="12801" width="8.66666666666667" style="385" customWidth="1"/>
    <col min="12802" max="12806" width="13.6666666666667" style="385" customWidth="1"/>
    <col min="12807" max="12810" width="8.66666666666667" style="385" hidden="1"/>
    <col min="12811" max="13005" width="9" style="385" customWidth="1"/>
    <col min="13006" max="13006" width="4.5" style="385" customWidth="1"/>
    <col min="13007" max="13007" width="11" style="385" customWidth="1"/>
    <col min="13008" max="13008" width="8" style="385" customWidth="1"/>
    <col min="13009" max="13009" width="5.16666666666667" style="385" customWidth="1"/>
    <col min="13010" max="13010" width="13.1666666666667" style="385" customWidth="1"/>
    <col min="13011" max="13011" width="12.5" style="385" customWidth="1"/>
    <col min="13012" max="13021" width="10.6666666666667" style="385" customWidth="1"/>
    <col min="13022" max="13022" width="12.1666666666667" style="385" customWidth="1"/>
    <col min="13023" max="13023" width="8.16666666666667" style="385" customWidth="1"/>
    <col min="13024" max="13024" width="10.6666666666667" style="385" customWidth="1"/>
    <col min="13025" max="13025" width="10" style="385" customWidth="1"/>
    <col min="13026" max="13026" width="12.1666666666667" style="385" customWidth="1"/>
    <col min="13027" max="13027" width="9.66666666666667" style="385" customWidth="1"/>
    <col min="13028" max="13028" width="9.16666666666667" style="385" customWidth="1"/>
    <col min="13029" max="13029" width="9" style="385" customWidth="1"/>
    <col min="13030" max="13030" width="8.66666666666667" style="385" customWidth="1"/>
    <col min="13031" max="13031" width="9.66666666666667" style="385" customWidth="1"/>
    <col min="13032" max="13032" width="9.16666666666667" style="385" customWidth="1"/>
    <col min="13033" max="13033" width="7.66666666666667" style="385" customWidth="1"/>
    <col min="13034" max="13034" width="9.16666666666667" style="385" customWidth="1"/>
    <col min="13035" max="13035" width="14.6666666666667" style="385" customWidth="1"/>
    <col min="13036" max="13036" width="13.6666666666667" style="385" customWidth="1"/>
    <col min="13037" max="13037" width="8" style="385" customWidth="1"/>
    <col min="13038" max="13038" width="7.66666666666667" style="385" customWidth="1"/>
    <col min="13039" max="13039" width="7.16666666666667" style="385" customWidth="1"/>
    <col min="13040" max="13040" width="9.16666666666667" style="385" customWidth="1"/>
    <col min="13041" max="13041" width="7.66666666666667" style="385" customWidth="1"/>
    <col min="13042" max="13043" width="8.66666666666667" style="385" customWidth="1"/>
    <col min="13044" max="13044" width="14.6666666666667" style="385" customWidth="1"/>
    <col min="13045" max="13045" width="13.6666666666667" style="385" customWidth="1"/>
    <col min="13046" max="13046" width="8.66666666666667" style="385" customWidth="1"/>
    <col min="13047" max="13049" width="10.6666666666667" style="385" customWidth="1"/>
    <col min="13050" max="13050" width="16.6666666666667" style="385" customWidth="1"/>
    <col min="13051" max="13054" width="10.6666666666667" style="385" customWidth="1"/>
    <col min="13055" max="13055" width="12" style="385" customWidth="1"/>
    <col min="13056" max="13056" width="10.6666666666667" style="385" customWidth="1"/>
    <col min="13057" max="13057" width="8.66666666666667" style="385" customWidth="1"/>
    <col min="13058" max="13062" width="13.6666666666667" style="385" customWidth="1"/>
    <col min="13063" max="13066" width="8.66666666666667" style="385" hidden="1"/>
    <col min="13067" max="13261" width="9" style="385" customWidth="1"/>
    <col min="13262" max="13262" width="4.5" style="385" customWidth="1"/>
    <col min="13263" max="13263" width="11" style="385" customWidth="1"/>
    <col min="13264" max="13264" width="8" style="385" customWidth="1"/>
    <col min="13265" max="13265" width="5.16666666666667" style="385" customWidth="1"/>
    <col min="13266" max="13266" width="13.1666666666667" style="385" customWidth="1"/>
    <col min="13267" max="13267" width="12.5" style="385" customWidth="1"/>
    <col min="13268" max="13277" width="10.6666666666667" style="385" customWidth="1"/>
    <col min="13278" max="13278" width="12.1666666666667" style="385" customWidth="1"/>
    <col min="13279" max="13279" width="8.16666666666667" style="385" customWidth="1"/>
    <col min="13280" max="13280" width="10.6666666666667" style="385" customWidth="1"/>
    <col min="13281" max="13281" width="10" style="385" customWidth="1"/>
    <col min="13282" max="13282" width="12.1666666666667" style="385" customWidth="1"/>
    <col min="13283" max="13283" width="9.66666666666667" style="385" customWidth="1"/>
    <col min="13284" max="13284" width="9.16666666666667" style="385" customWidth="1"/>
    <col min="13285" max="13285" width="9" style="385" customWidth="1"/>
    <col min="13286" max="13286" width="8.66666666666667" style="385" customWidth="1"/>
    <col min="13287" max="13287" width="9.66666666666667" style="385" customWidth="1"/>
    <col min="13288" max="13288" width="9.16666666666667" style="385" customWidth="1"/>
    <col min="13289" max="13289" width="7.66666666666667" style="385" customWidth="1"/>
    <col min="13290" max="13290" width="9.16666666666667" style="385" customWidth="1"/>
    <col min="13291" max="13291" width="14.6666666666667" style="385" customWidth="1"/>
    <col min="13292" max="13292" width="13.6666666666667" style="385" customWidth="1"/>
    <col min="13293" max="13293" width="8" style="385" customWidth="1"/>
    <col min="13294" max="13294" width="7.66666666666667" style="385" customWidth="1"/>
    <col min="13295" max="13295" width="7.16666666666667" style="385" customWidth="1"/>
    <col min="13296" max="13296" width="9.16666666666667" style="385" customWidth="1"/>
    <col min="13297" max="13297" width="7.66666666666667" style="385" customWidth="1"/>
    <col min="13298" max="13299" width="8.66666666666667" style="385" customWidth="1"/>
    <col min="13300" max="13300" width="14.6666666666667" style="385" customWidth="1"/>
    <col min="13301" max="13301" width="13.6666666666667" style="385" customWidth="1"/>
    <col min="13302" max="13302" width="8.66666666666667" style="385" customWidth="1"/>
    <col min="13303" max="13305" width="10.6666666666667" style="385" customWidth="1"/>
    <col min="13306" max="13306" width="16.6666666666667" style="385" customWidth="1"/>
    <col min="13307" max="13310" width="10.6666666666667" style="385" customWidth="1"/>
    <col min="13311" max="13311" width="12" style="385" customWidth="1"/>
    <col min="13312" max="13312" width="10.6666666666667" style="385" customWidth="1"/>
    <col min="13313" max="13313" width="8.66666666666667" style="385" customWidth="1"/>
    <col min="13314" max="13318" width="13.6666666666667" style="385" customWidth="1"/>
    <col min="13319" max="13322" width="8.66666666666667" style="385" hidden="1"/>
    <col min="13323" max="13517" width="9" style="385" customWidth="1"/>
    <col min="13518" max="13518" width="4.5" style="385" customWidth="1"/>
    <col min="13519" max="13519" width="11" style="385" customWidth="1"/>
    <col min="13520" max="13520" width="8" style="385" customWidth="1"/>
    <col min="13521" max="13521" width="5.16666666666667" style="385" customWidth="1"/>
    <col min="13522" max="13522" width="13.1666666666667" style="385" customWidth="1"/>
    <col min="13523" max="13523" width="12.5" style="385" customWidth="1"/>
    <col min="13524" max="13533" width="10.6666666666667" style="385" customWidth="1"/>
    <col min="13534" max="13534" width="12.1666666666667" style="385" customWidth="1"/>
    <col min="13535" max="13535" width="8.16666666666667" style="385" customWidth="1"/>
    <col min="13536" max="13536" width="10.6666666666667" style="385" customWidth="1"/>
    <col min="13537" max="13537" width="10" style="385" customWidth="1"/>
    <col min="13538" max="13538" width="12.1666666666667" style="385" customWidth="1"/>
    <col min="13539" max="13539" width="9.66666666666667" style="385" customWidth="1"/>
    <col min="13540" max="13540" width="9.16666666666667" style="385" customWidth="1"/>
    <col min="13541" max="13541" width="9" style="385" customWidth="1"/>
    <col min="13542" max="13542" width="8.66666666666667" style="385" customWidth="1"/>
    <col min="13543" max="13543" width="9.66666666666667" style="385" customWidth="1"/>
    <col min="13544" max="13544" width="9.16666666666667" style="385" customWidth="1"/>
    <col min="13545" max="13545" width="7.66666666666667" style="385" customWidth="1"/>
    <col min="13546" max="13546" width="9.16666666666667" style="385" customWidth="1"/>
    <col min="13547" max="13547" width="14.6666666666667" style="385" customWidth="1"/>
    <col min="13548" max="13548" width="13.6666666666667" style="385" customWidth="1"/>
    <col min="13549" max="13549" width="8" style="385" customWidth="1"/>
    <col min="13550" max="13550" width="7.66666666666667" style="385" customWidth="1"/>
    <col min="13551" max="13551" width="7.16666666666667" style="385" customWidth="1"/>
    <col min="13552" max="13552" width="9.16666666666667" style="385" customWidth="1"/>
    <col min="13553" max="13553" width="7.66666666666667" style="385" customWidth="1"/>
    <col min="13554" max="13555" width="8.66666666666667" style="385" customWidth="1"/>
    <col min="13556" max="13556" width="14.6666666666667" style="385" customWidth="1"/>
    <col min="13557" max="13557" width="13.6666666666667" style="385" customWidth="1"/>
    <col min="13558" max="13558" width="8.66666666666667" style="385" customWidth="1"/>
    <col min="13559" max="13561" width="10.6666666666667" style="385" customWidth="1"/>
    <col min="13562" max="13562" width="16.6666666666667" style="385" customWidth="1"/>
    <col min="13563" max="13566" width="10.6666666666667" style="385" customWidth="1"/>
    <col min="13567" max="13567" width="12" style="385" customWidth="1"/>
    <col min="13568" max="13568" width="10.6666666666667" style="385" customWidth="1"/>
    <col min="13569" max="13569" width="8.66666666666667" style="385" customWidth="1"/>
    <col min="13570" max="13574" width="13.6666666666667" style="385" customWidth="1"/>
    <col min="13575" max="13578" width="8.66666666666667" style="385" hidden="1"/>
    <col min="13579" max="13773" width="9" style="385" customWidth="1"/>
    <col min="13774" max="13774" width="4.5" style="385" customWidth="1"/>
    <col min="13775" max="13775" width="11" style="385" customWidth="1"/>
    <col min="13776" max="13776" width="8" style="385" customWidth="1"/>
    <col min="13777" max="13777" width="5.16666666666667" style="385" customWidth="1"/>
    <col min="13778" max="13778" width="13.1666666666667" style="385" customWidth="1"/>
    <col min="13779" max="13779" width="12.5" style="385" customWidth="1"/>
    <col min="13780" max="13789" width="10.6666666666667" style="385" customWidth="1"/>
    <col min="13790" max="13790" width="12.1666666666667" style="385" customWidth="1"/>
    <col min="13791" max="13791" width="8.16666666666667" style="385" customWidth="1"/>
    <col min="13792" max="13792" width="10.6666666666667" style="385" customWidth="1"/>
    <col min="13793" max="13793" width="10" style="385" customWidth="1"/>
    <col min="13794" max="13794" width="12.1666666666667" style="385" customWidth="1"/>
    <col min="13795" max="13795" width="9.66666666666667" style="385" customWidth="1"/>
    <col min="13796" max="13796" width="9.16666666666667" style="385" customWidth="1"/>
    <col min="13797" max="13797" width="9" style="385" customWidth="1"/>
    <col min="13798" max="13798" width="8.66666666666667" style="385" customWidth="1"/>
    <col min="13799" max="13799" width="9.66666666666667" style="385" customWidth="1"/>
    <col min="13800" max="13800" width="9.16666666666667" style="385" customWidth="1"/>
    <col min="13801" max="13801" width="7.66666666666667" style="385" customWidth="1"/>
    <col min="13802" max="13802" width="9.16666666666667" style="385" customWidth="1"/>
    <col min="13803" max="13803" width="14.6666666666667" style="385" customWidth="1"/>
    <col min="13804" max="13804" width="13.6666666666667" style="385" customWidth="1"/>
    <col min="13805" max="13805" width="8" style="385" customWidth="1"/>
    <col min="13806" max="13806" width="7.66666666666667" style="385" customWidth="1"/>
    <col min="13807" max="13807" width="7.16666666666667" style="385" customWidth="1"/>
    <col min="13808" max="13808" width="9.16666666666667" style="385" customWidth="1"/>
    <col min="13809" max="13809" width="7.66666666666667" style="385" customWidth="1"/>
    <col min="13810" max="13811" width="8.66666666666667" style="385" customWidth="1"/>
    <col min="13812" max="13812" width="14.6666666666667" style="385" customWidth="1"/>
    <col min="13813" max="13813" width="13.6666666666667" style="385" customWidth="1"/>
    <col min="13814" max="13814" width="8.66666666666667" style="385" customWidth="1"/>
    <col min="13815" max="13817" width="10.6666666666667" style="385" customWidth="1"/>
    <col min="13818" max="13818" width="16.6666666666667" style="385" customWidth="1"/>
    <col min="13819" max="13822" width="10.6666666666667" style="385" customWidth="1"/>
    <col min="13823" max="13823" width="12" style="385" customWidth="1"/>
    <col min="13824" max="13824" width="10.6666666666667" style="385" customWidth="1"/>
    <col min="13825" max="13825" width="8.66666666666667" style="385" customWidth="1"/>
    <col min="13826" max="13830" width="13.6666666666667" style="385" customWidth="1"/>
    <col min="13831" max="13834" width="8.66666666666667" style="385" hidden="1"/>
    <col min="13835" max="14029" width="9" style="385" customWidth="1"/>
    <col min="14030" max="14030" width="4.5" style="385" customWidth="1"/>
    <col min="14031" max="14031" width="11" style="385" customWidth="1"/>
    <col min="14032" max="14032" width="8" style="385" customWidth="1"/>
    <col min="14033" max="14033" width="5.16666666666667" style="385" customWidth="1"/>
    <col min="14034" max="14034" width="13.1666666666667" style="385" customWidth="1"/>
    <col min="14035" max="14035" width="12.5" style="385" customWidth="1"/>
    <col min="14036" max="14045" width="10.6666666666667" style="385" customWidth="1"/>
    <col min="14046" max="14046" width="12.1666666666667" style="385" customWidth="1"/>
    <col min="14047" max="14047" width="8.16666666666667" style="385" customWidth="1"/>
    <col min="14048" max="14048" width="10.6666666666667" style="385" customWidth="1"/>
    <col min="14049" max="14049" width="10" style="385" customWidth="1"/>
    <col min="14050" max="14050" width="12.1666666666667" style="385" customWidth="1"/>
    <col min="14051" max="14051" width="9.66666666666667" style="385" customWidth="1"/>
    <col min="14052" max="14052" width="9.16666666666667" style="385" customWidth="1"/>
    <col min="14053" max="14053" width="9" style="385" customWidth="1"/>
    <col min="14054" max="14054" width="8.66666666666667" style="385" customWidth="1"/>
    <col min="14055" max="14055" width="9.66666666666667" style="385" customWidth="1"/>
    <col min="14056" max="14056" width="9.16666666666667" style="385" customWidth="1"/>
    <col min="14057" max="14057" width="7.66666666666667" style="385" customWidth="1"/>
    <col min="14058" max="14058" width="9.16666666666667" style="385" customWidth="1"/>
    <col min="14059" max="14059" width="14.6666666666667" style="385" customWidth="1"/>
    <col min="14060" max="14060" width="13.6666666666667" style="385" customWidth="1"/>
    <col min="14061" max="14061" width="8" style="385" customWidth="1"/>
    <col min="14062" max="14062" width="7.66666666666667" style="385" customWidth="1"/>
    <col min="14063" max="14063" width="7.16666666666667" style="385" customWidth="1"/>
    <col min="14064" max="14064" width="9.16666666666667" style="385" customWidth="1"/>
    <col min="14065" max="14065" width="7.66666666666667" style="385" customWidth="1"/>
    <col min="14066" max="14067" width="8.66666666666667" style="385" customWidth="1"/>
    <col min="14068" max="14068" width="14.6666666666667" style="385" customWidth="1"/>
    <col min="14069" max="14069" width="13.6666666666667" style="385" customWidth="1"/>
    <col min="14070" max="14070" width="8.66666666666667" style="385" customWidth="1"/>
    <col min="14071" max="14073" width="10.6666666666667" style="385" customWidth="1"/>
    <col min="14074" max="14074" width="16.6666666666667" style="385" customWidth="1"/>
    <col min="14075" max="14078" width="10.6666666666667" style="385" customWidth="1"/>
    <col min="14079" max="14079" width="12" style="385" customWidth="1"/>
    <col min="14080" max="14080" width="10.6666666666667" style="385" customWidth="1"/>
    <col min="14081" max="14081" width="8.66666666666667" style="385" customWidth="1"/>
    <col min="14082" max="14086" width="13.6666666666667" style="385" customWidth="1"/>
    <col min="14087" max="14090" width="8.66666666666667" style="385" hidden="1"/>
    <col min="14091" max="14285" width="9" style="385" customWidth="1"/>
    <col min="14286" max="14286" width="4.5" style="385" customWidth="1"/>
    <col min="14287" max="14287" width="11" style="385" customWidth="1"/>
    <col min="14288" max="14288" width="8" style="385" customWidth="1"/>
    <col min="14289" max="14289" width="5.16666666666667" style="385" customWidth="1"/>
    <col min="14290" max="14290" width="13.1666666666667" style="385" customWidth="1"/>
    <col min="14291" max="14291" width="12.5" style="385" customWidth="1"/>
    <col min="14292" max="14301" width="10.6666666666667" style="385" customWidth="1"/>
    <col min="14302" max="14302" width="12.1666666666667" style="385" customWidth="1"/>
    <col min="14303" max="14303" width="8.16666666666667" style="385" customWidth="1"/>
    <col min="14304" max="14304" width="10.6666666666667" style="385" customWidth="1"/>
    <col min="14305" max="14305" width="10" style="385" customWidth="1"/>
    <col min="14306" max="14306" width="12.1666666666667" style="385" customWidth="1"/>
    <col min="14307" max="14307" width="9.66666666666667" style="385" customWidth="1"/>
    <col min="14308" max="14308" width="9.16666666666667" style="385" customWidth="1"/>
    <col min="14309" max="14309" width="9" style="385" customWidth="1"/>
    <col min="14310" max="14310" width="8.66666666666667" style="385" customWidth="1"/>
    <col min="14311" max="14311" width="9.66666666666667" style="385" customWidth="1"/>
    <col min="14312" max="14312" width="9.16666666666667" style="385" customWidth="1"/>
    <col min="14313" max="14313" width="7.66666666666667" style="385" customWidth="1"/>
    <col min="14314" max="14314" width="9.16666666666667" style="385" customWidth="1"/>
    <col min="14315" max="14315" width="14.6666666666667" style="385" customWidth="1"/>
    <col min="14316" max="14316" width="13.6666666666667" style="385" customWidth="1"/>
    <col min="14317" max="14317" width="8" style="385" customWidth="1"/>
    <col min="14318" max="14318" width="7.66666666666667" style="385" customWidth="1"/>
    <col min="14319" max="14319" width="7.16666666666667" style="385" customWidth="1"/>
    <col min="14320" max="14320" width="9.16666666666667" style="385" customWidth="1"/>
    <col min="14321" max="14321" width="7.66666666666667" style="385" customWidth="1"/>
    <col min="14322" max="14323" width="8.66666666666667" style="385" customWidth="1"/>
    <col min="14324" max="14324" width="14.6666666666667" style="385" customWidth="1"/>
    <col min="14325" max="14325" width="13.6666666666667" style="385" customWidth="1"/>
    <col min="14326" max="14326" width="8.66666666666667" style="385" customWidth="1"/>
    <col min="14327" max="14329" width="10.6666666666667" style="385" customWidth="1"/>
    <col min="14330" max="14330" width="16.6666666666667" style="385" customWidth="1"/>
    <col min="14331" max="14334" width="10.6666666666667" style="385" customWidth="1"/>
    <col min="14335" max="14335" width="12" style="385" customWidth="1"/>
    <col min="14336" max="14336" width="10.6666666666667" style="385" customWidth="1"/>
    <col min="14337" max="14337" width="8.66666666666667" style="385" customWidth="1"/>
    <col min="14338" max="14342" width="13.6666666666667" style="385" customWidth="1"/>
    <col min="14343" max="14346" width="8.66666666666667" style="385" hidden="1"/>
    <col min="14347" max="14541" width="9" style="385" customWidth="1"/>
    <col min="14542" max="14542" width="4.5" style="385" customWidth="1"/>
    <col min="14543" max="14543" width="11" style="385" customWidth="1"/>
    <col min="14544" max="14544" width="8" style="385" customWidth="1"/>
    <col min="14545" max="14545" width="5.16666666666667" style="385" customWidth="1"/>
    <col min="14546" max="14546" width="13.1666666666667" style="385" customWidth="1"/>
    <col min="14547" max="14547" width="12.5" style="385" customWidth="1"/>
    <col min="14548" max="14557" width="10.6666666666667" style="385" customWidth="1"/>
    <col min="14558" max="14558" width="12.1666666666667" style="385" customWidth="1"/>
    <col min="14559" max="14559" width="8.16666666666667" style="385" customWidth="1"/>
    <col min="14560" max="14560" width="10.6666666666667" style="385" customWidth="1"/>
    <col min="14561" max="14561" width="10" style="385" customWidth="1"/>
    <col min="14562" max="14562" width="12.1666666666667" style="385" customWidth="1"/>
    <col min="14563" max="14563" width="9.66666666666667" style="385" customWidth="1"/>
    <col min="14564" max="14564" width="9.16666666666667" style="385" customWidth="1"/>
    <col min="14565" max="14565" width="9" style="385" customWidth="1"/>
    <col min="14566" max="14566" width="8.66666666666667" style="385" customWidth="1"/>
    <col min="14567" max="14567" width="9.66666666666667" style="385" customWidth="1"/>
    <col min="14568" max="14568" width="9.16666666666667" style="385" customWidth="1"/>
    <col min="14569" max="14569" width="7.66666666666667" style="385" customWidth="1"/>
    <col min="14570" max="14570" width="9.16666666666667" style="385" customWidth="1"/>
    <col min="14571" max="14571" width="14.6666666666667" style="385" customWidth="1"/>
    <col min="14572" max="14572" width="13.6666666666667" style="385" customWidth="1"/>
    <col min="14573" max="14573" width="8" style="385" customWidth="1"/>
    <col min="14574" max="14574" width="7.66666666666667" style="385" customWidth="1"/>
    <col min="14575" max="14575" width="7.16666666666667" style="385" customWidth="1"/>
    <col min="14576" max="14576" width="9.16666666666667" style="385" customWidth="1"/>
    <col min="14577" max="14577" width="7.66666666666667" style="385" customWidth="1"/>
    <col min="14578" max="14579" width="8.66666666666667" style="385" customWidth="1"/>
    <col min="14580" max="14580" width="14.6666666666667" style="385" customWidth="1"/>
    <col min="14581" max="14581" width="13.6666666666667" style="385" customWidth="1"/>
    <col min="14582" max="14582" width="8.66666666666667" style="385" customWidth="1"/>
    <col min="14583" max="14585" width="10.6666666666667" style="385" customWidth="1"/>
    <col min="14586" max="14586" width="16.6666666666667" style="385" customWidth="1"/>
    <col min="14587" max="14590" width="10.6666666666667" style="385" customWidth="1"/>
    <col min="14591" max="14591" width="12" style="385" customWidth="1"/>
    <col min="14592" max="14592" width="10.6666666666667" style="385" customWidth="1"/>
    <col min="14593" max="14593" width="8.66666666666667" style="385" customWidth="1"/>
    <col min="14594" max="14598" width="13.6666666666667" style="385" customWidth="1"/>
    <col min="14599" max="14602" width="8.66666666666667" style="385" hidden="1"/>
    <col min="14603" max="14797" width="9" style="385" customWidth="1"/>
    <col min="14798" max="14798" width="4.5" style="385" customWidth="1"/>
    <col min="14799" max="14799" width="11" style="385" customWidth="1"/>
    <col min="14800" max="14800" width="8" style="385" customWidth="1"/>
    <col min="14801" max="14801" width="5.16666666666667" style="385" customWidth="1"/>
    <col min="14802" max="14802" width="13.1666666666667" style="385" customWidth="1"/>
    <col min="14803" max="14803" width="12.5" style="385" customWidth="1"/>
    <col min="14804" max="14813" width="10.6666666666667" style="385" customWidth="1"/>
    <col min="14814" max="14814" width="12.1666666666667" style="385" customWidth="1"/>
    <col min="14815" max="14815" width="8.16666666666667" style="385" customWidth="1"/>
    <col min="14816" max="14816" width="10.6666666666667" style="385" customWidth="1"/>
    <col min="14817" max="14817" width="10" style="385" customWidth="1"/>
    <col min="14818" max="14818" width="12.1666666666667" style="385" customWidth="1"/>
    <col min="14819" max="14819" width="9.66666666666667" style="385" customWidth="1"/>
    <col min="14820" max="14820" width="9.16666666666667" style="385" customWidth="1"/>
    <col min="14821" max="14821" width="9" style="385" customWidth="1"/>
    <col min="14822" max="14822" width="8.66666666666667" style="385" customWidth="1"/>
    <col min="14823" max="14823" width="9.66666666666667" style="385" customWidth="1"/>
    <col min="14824" max="14824" width="9.16666666666667" style="385" customWidth="1"/>
    <col min="14825" max="14825" width="7.66666666666667" style="385" customWidth="1"/>
    <col min="14826" max="14826" width="9.16666666666667" style="385" customWidth="1"/>
    <col min="14827" max="14827" width="14.6666666666667" style="385" customWidth="1"/>
    <col min="14828" max="14828" width="13.6666666666667" style="385" customWidth="1"/>
    <col min="14829" max="14829" width="8" style="385" customWidth="1"/>
    <col min="14830" max="14830" width="7.66666666666667" style="385" customWidth="1"/>
    <col min="14831" max="14831" width="7.16666666666667" style="385" customWidth="1"/>
    <col min="14832" max="14832" width="9.16666666666667" style="385" customWidth="1"/>
    <col min="14833" max="14833" width="7.66666666666667" style="385" customWidth="1"/>
    <col min="14834" max="14835" width="8.66666666666667" style="385" customWidth="1"/>
    <col min="14836" max="14836" width="14.6666666666667" style="385" customWidth="1"/>
    <col min="14837" max="14837" width="13.6666666666667" style="385" customWidth="1"/>
    <col min="14838" max="14838" width="8.66666666666667" style="385" customWidth="1"/>
    <col min="14839" max="14841" width="10.6666666666667" style="385" customWidth="1"/>
    <col min="14842" max="14842" width="16.6666666666667" style="385" customWidth="1"/>
    <col min="14843" max="14846" width="10.6666666666667" style="385" customWidth="1"/>
    <col min="14847" max="14847" width="12" style="385" customWidth="1"/>
    <col min="14848" max="14848" width="10.6666666666667" style="385" customWidth="1"/>
    <col min="14849" max="14849" width="8.66666666666667" style="385" customWidth="1"/>
    <col min="14850" max="14854" width="13.6666666666667" style="385" customWidth="1"/>
    <col min="14855" max="14858" width="8.66666666666667" style="385" hidden="1"/>
    <col min="14859" max="15053" width="9" style="385" customWidth="1"/>
    <col min="15054" max="15054" width="4.5" style="385" customWidth="1"/>
    <col min="15055" max="15055" width="11" style="385" customWidth="1"/>
    <col min="15056" max="15056" width="8" style="385" customWidth="1"/>
    <col min="15057" max="15057" width="5.16666666666667" style="385" customWidth="1"/>
    <col min="15058" max="15058" width="13.1666666666667" style="385" customWidth="1"/>
    <col min="15059" max="15059" width="12.5" style="385" customWidth="1"/>
    <col min="15060" max="15069" width="10.6666666666667" style="385" customWidth="1"/>
    <col min="15070" max="15070" width="12.1666666666667" style="385" customWidth="1"/>
    <col min="15071" max="15071" width="8.16666666666667" style="385" customWidth="1"/>
    <col min="15072" max="15072" width="10.6666666666667" style="385" customWidth="1"/>
    <col min="15073" max="15073" width="10" style="385" customWidth="1"/>
    <col min="15074" max="15074" width="12.1666666666667" style="385" customWidth="1"/>
    <col min="15075" max="15075" width="9.66666666666667" style="385" customWidth="1"/>
    <col min="15076" max="15076" width="9.16666666666667" style="385" customWidth="1"/>
    <col min="15077" max="15077" width="9" style="385" customWidth="1"/>
    <col min="15078" max="15078" width="8.66666666666667" style="385" customWidth="1"/>
    <col min="15079" max="15079" width="9.66666666666667" style="385" customWidth="1"/>
    <col min="15080" max="15080" width="9.16666666666667" style="385" customWidth="1"/>
    <col min="15081" max="15081" width="7.66666666666667" style="385" customWidth="1"/>
    <col min="15082" max="15082" width="9.16666666666667" style="385" customWidth="1"/>
    <col min="15083" max="15083" width="14.6666666666667" style="385" customWidth="1"/>
    <col min="15084" max="15084" width="13.6666666666667" style="385" customWidth="1"/>
    <col min="15085" max="15085" width="8" style="385" customWidth="1"/>
    <col min="15086" max="15086" width="7.66666666666667" style="385" customWidth="1"/>
    <col min="15087" max="15087" width="7.16666666666667" style="385" customWidth="1"/>
    <col min="15088" max="15088" width="9.16666666666667" style="385" customWidth="1"/>
    <col min="15089" max="15089" width="7.66666666666667" style="385" customWidth="1"/>
    <col min="15090" max="15091" width="8.66666666666667" style="385" customWidth="1"/>
    <col min="15092" max="15092" width="14.6666666666667" style="385" customWidth="1"/>
    <col min="15093" max="15093" width="13.6666666666667" style="385" customWidth="1"/>
    <col min="15094" max="15094" width="8.66666666666667" style="385" customWidth="1"/>
    <col min="15095" max="15097" width="10.6666666666667" style="385" customWidth="1"/>
    <col min="15098" max="15098" width="16.6666666666667" style="385" customWidth="1"/>
    <col min="15099" max="15102" width="10.6666666666667" style="385" customWidth="1"/>
    <col min="15103" max="15103" width="12" style="385" customWidth="1"/>
    <col min="15104" max="15104" width="10.6666666666667" style="385" customWidth="1"/>
    <col min="15105" max="15105" width="8.66666666666667" style="385" customWidth="1"/>
    <col min="15106" max="15110" width="13.6666666666667" style="385" customWidth="1"/>
    <col min="15111" max="15114" width="8.66666666666667" style="385" hidden="1"/>
    <col min="15115" max="15309" width="9" style="385" customWidth="1"/>
    <col min="15310" max="15310" width="4.5" style="385" customWidth="1"/>
    <col min="15311" max="15311" width="11" style="385" customWidth="1"/>
    <col min="15312" max="15312" width="8" style="385" customWidth="1"/>
    <col min="15313" max="15313" width="5.16666666666667" style="385" customWidth="1"/>
    <col min="15314" max="15314" width="13.1666666666667" style="385" customWidth="1"/>
    <col min="15315" max="15315" width="12.5" style="385" customWidth="1"/>
    <col min="15316" max="15325" width="10.6666666666667" style="385" customWidth="1"/>
    <col min="15326" max="15326" width="12.1666666666667" style="385" customWidth="1"/>
    <col min="15327" max="15327" width="8.16666666666667" style="385" customWidth="1"/>
    <col min="15328" max="15328" width="10.6666666666667" style="385" customWidth="1"/>
    <col min="15329" max="15329" width="10" style="385" customWidth="1"/>
    <col min="15330" max="15330" width="12.1666666666667" style="385" customWidth="1"/>
    <col min="15331" max="15331" width="9.66666666666667" style="385" customWidth="1"/>
    <col min="15332" max="15332" width="9.16666666666667" style="385" customWidth="1"/>
    <col min="15333" max="15333" width="9" style="385" customWidth="1"/>
    <col min="15334" max="15334" width="8.66666666666667" style="385" customWidth="1"/>
    <col min="15335" max="15335" width="9.66666666666667" style="385" customWidth="1"/>
    <col min="15336" max="15336" width="9.16666666666667" style="385" customWidth="1"/>
    <col min="15337" max="15337" width="7.66666666666667" style="385" customWidth="1"/>
    <col min="15338" max="15338" width="9.16666666666667" style="385" customWidth="1"/>
    <col min="15339" max="15339" width="14.6666666666667" style="385" customWidth="1"/>
    <col min="15340" max="15340" width="13.6666666666667" style="385" customWidth="1"/>
    <col min="15341" max="15341" width="8" style="385" customWidth="1"/>
    <col min="15342" max="15342" width="7.66666666666667" style="385" customWidth="1"/>
    <col min="15343" max="15343" width="7.16666666666667" style="385" customWidth="1"/>
    <col min="15344" max="15344" width="9.16666666666667" style="385" customWidth="1"/>
    <col min="15345" max="15345" width="7.66666666666667" style="385" customWidth="1"/>
    <col min="15346" max="15347" width="8.66666666666667" style="385" customWidth="1"/>
    <col min="15348" max="15348" width="14.6666666666667" style="385" customWidth="1"/>
    <col min="15349" max="15349" width="13.6666666666667" style="385" customWidth="1"/>
    <col min="15350" max="15350" width="8.66666666666667" style="385" customWidth="1"/>
    <col min="15351" max="15353" width="10.6666666666667" style="385" customWidth="1"/>
    <col min="15354" max="15354" width="16.6666666666667" style="385" customWidth="1"/>
    <col min="15355" max="15358" width="10.6666666666667" style="385" customWidth="1"/>
    <col min="15359" max="15359" width="12" style="385" customWidth="1"/>
    <col min="15360" max="15360" width="10.6666666666667" style="385" customWidth="1"/>
    <col min="15361" max="15361" width="8.66666666666667" style="385" customWidth="1"/>
    <col min="15362" max="15366" width="13.6666666666667" style="385" customWidth="1"/>
    <col min="15367" max="15370" width="8.66666666666667" style="385" hidden="1"/>
    <col min="15371" max="15565" width="9" style="385" customWidth="1"/>
    <col min="15566" max="15566" width="4.5" style="385" customWidth="1"/>
    <col min="15567" max="15567" width="11" style="385" customWidth="1"/>
    <col min="15568" max="15568" width="8" style="385" customWidth="1"/>
    <col min="15569" max="15569" width="5.16666666666667" style="385" customWidth="1"/>
    <col min="15570" max="15570" width="13.1666666666667" style="385" customWidth="1"/>
    <col min="15571" max="15571" width="12.5" style="385" customWidth="1"/>
    <col min="15572" max="15581" width="10.6666666666667" style="385" customWidth="1"/>
    <col min="15582" max="15582" width="12.1666666666667" style="385" customWidth="1"/>
    <col min="15583" max="15583" width="8.16666666666667" style="385" customWidth="1"/>
    <col min="15584" max="15584" width="10.6666666666667" style="385" customWidth="1"/>
    <col min="15585" max="15585" width="10" style="385" customWidth="1"/>
    <col min="15586" max="15586" width="12.1666666666667" style="385" customWidth="1"/>
    <col min="15587" max="15587" width="9.66666666666667" style="385" customWidth="1"/>
    <col min="15588" max="15588" width="9.16666666666667" style="385" customWidth="1"/>
    <col min="15589" max="15589" width="9" style="385" customWidth="1"/>
    <col min="15590" max="15590" width="8.66666666666667" style="385" customWidth="1"/>
    <col min="15591" max="15591" width="9.66666666666667" style="385" customWidth="1"/>
    <col min="15592" max="15592" width="9.16666666666667" style="385" customWidth="1"/>
    <col min="15593" max="15593" width="7.66666666666667" style="385" customWidth="1"/>
    <col min="15594" max="15594" width="9.16666666666667" style="385" customWidth="1"/>
    <col min="15595" max="15595" width="14.6666666666667" style="385" customWidth="1"/>
    <col min="15596" max="15596" width="13.6666666666667" style="385" customWidth="1"/>
    <col min="15597" max="15597" width="8" style="385" customWidth="1"/>
    <col min="15598" max="15598" width="7.66666666666667" style="385" customWidth="1"/>
    <col min="15599" max="15599" width="7.16666666666667" style="385" customWidth="1"/>
    <col min="15600" max="15600" width="9.16666666666667" style="385" customWidth="1"/>
    <col min="15601" max="15601" width="7.66666666666667" style="385" customWidth="1"/>
    <col min="15602" max="15603" width="8.66666666666667" style="385" customWidth="1"/>
    <col min="15604" max="15604" width="14.6666666666667" style="385" customWidth="1"/>
    <col min="15605" max="15605" width="13.6666666666667" style="385" customWidth="1"/>
    <col min="15606" max="15606" width="8.66666666666667" style="385" customWidth="1"/>
    <col min="15607" max="15609" width="10.6666666666667" style="385" customWidth="1"/>
    <col min="15610" max="15610" width="16.6666666666667" style="385" customWidth="1"/>
    <col min="15611" max="15614" width="10.6666666666667" style="385" customWidth="1"/>
    <col min="15615" max="15615" width="12" style="385" customWidth="1"/>
    <col min="15616" max="15616" width="10.6666666666667" style="385" customWidth="1"/>
    <col min="15617" max="15617" width="8.66666666666667" style="385" customWidth="1"/>
    <col min="15618" max="15622" width="13.6666666666667" style="385" customWidth="1"/>
    <col min="15623" max="15626" width="8.66666666666667" style="385" hidden="1"/>
    <col min="15627" max="15821" width="9" style="385" customWidth="1"/>
    <col min="15822" max="15822" width="4.5" style="385" customWidth="1"/>
    <col min="15823" max="15823" width="11" style="385" customWidth="1"/>
    <col min="15824" max="15824" width="8" style="385" customWidth="1"/>
    <col min="15825" max="15825" width="5.16666666666667" style="385" customWidth="1"/>
    <col min="15826" max="15826" width="13.1666666666667" style="385" customWidth="1"/>
    <col min="15827" max="15827" width="12.5" style="385" customWidth="1"/>
    <col min="15828" max="15837" width="10.6666666666667" style="385" customWidth="1"/>
    <col min="15838" max="15838" width="12.1666666666667" style="385" customWidth="1"/>
    <col min="15839" max="15839" width="8.16666666666667" style="385" customWidth="1"/>
    <col min="15840" max="15840" width="10.6666666666667" style="385" customWidth="1"/>
    <col min="15841" max="15841" width="10" style="385" customWidth="1"/>
    <col min="15842" max="15842" width="12.1666666666667" style="385" customWidth="1"/>
    <col min="15843" max="15843" width="9.66666666666667" style="385" customWidth="1"/>
    <col min="15844" max="15844" width="9.16666666666667" style="385" customWidth="1"/>
    <col min="15845" max="15845" width="9" style="385" customWidth="1"/>
    <col min="15846" max="15846" width="8.66666666666667" style="385" customWidth="1"/>
    <col min="15847" max="15847" width="9.66666666666667" style="385" customWidth="1"/>
    <col min="15848" max="15848" width="9.16666666666667" style="385" customWidth="1"/>
    <col min="15849" max="15849" width="7.66666666666667" style="385" customWidth="1"/>
    <col min="15850" max="15850" width="9.16666666666667" style="385" customWidth="1"/>
    <col min="15851" max="15851" width="14.6666666666667" style="385" customWidth="1"/>
    <col min="15852" max="15852" width="13.6666666666667" style="385" customWidth="1"/>
    <col min="15853" max="15853" width="8" style="385" customWidth="1"/>
    <col min="15854" max="15854" width="7.66666666666667" style="385" customWidth="1"/>
    <col min="15855" max="15855" width="7.16666666666667" style="385" customWidth="1"/>
    <col min="15856" max="15856" width="9.16666666666667" style="385" customWidth="1"/>
    <col min="15857" max="15857" width="7.66666666666667" style="385" customWidth="1"/>
    <col min="15858" max="15859" width="8.66666666666667" style="385" customWidth="1"/>
    <col min="15860" max="15860" width="14.6666666666667" style="385" customWidth="1"/>
    <col min="15861" max="15861" width="13.6666666666667" style="385" customWidth="1"/>
    <col min="15862" max="15862" width="8.66666666666667" style="385" customWidth="1"/>
    <col min="15863" max="15865" width="10.6666666666667" style="385" customWidth="1"/>
    <col min="15866" max="15866" width="16.6666666666667" style="385" customWidth="1"/>
    <col min="15867" max="15870" width="10.6666666666667" style="385" customWidth="1"/>
    <col min="15871" max="15871" width="12" style="385" customWidth="1"/>
    <col min="15872" max="15872" width="10.6666666666667" style="385" customWidth="1"/>
    <col min="15873" max="15873" width="8.66666666666667" style="385" customWidth="1"/>
    <col min="15874" max="15878" width="13.6666666666667" style="385" customWidth="1"/>
    <col min="15879" max="15882" width="8.66666666666667" style="385" hidden="1"/>
    <col min="15883" max="16077" width="9" style="385" customWidth="1"/>
    <col min="16078" max="16078" width="4.5" style="385" customWidth="1"/>
    <col min="16079" max="16079" width="11" style="385" customWidth="1"/>
    <col min="16080" max="16080" width="8" style="385" customWidth="1"/>
    <col min="16081" max="16081" width="5.16666666666667" style="385" customWidth="1"/>
    <col min="16082" max="16082" width="13.1666666666667" style="385" customWidth="1"/>
    <col min="16083" max="16083" width="12.5" style="385" customWidth="1"/>
    <col min="16084" max="16093" width="10.6666666666667" style="385" customWidth="1"/>
    <col min="16094" max="16094" width="12.1666666666667" style="385" customWidth="1"/>
    <col min="16095" max="16095" width="8.16666666666667" style="385" customWidth="1"/>
    <col min="16096" max="16096" width="10.6666666666667" style="385" customWidth="1"/>
    <col min="16097" max="16097" width="10" style="385" customWidth="1"/>
    <col min="16098" max="16098" width="12.1666666666667" style="385" customWidth="1"/>
    <col min="16099" max="16099" width="9.66666666666667" style="385" customWidth="1"/>
    <col min="16100" max="16100" width="9.16666666666667" style="385" customWidth="1"/>
    <col min="16101" max="16101" width="9" style="385" customWidth="1"/>
    <col min="16102" max="16102" width="8.66666666666667" style="385" customWidth="1"/>
    <col min="16103" max="16103" width="9.66666666666667" style="385" customWidth="1"/>
    <col min="16104" max="16104" width="9.16666666666667" style="385" customWidth="1"/>
    <col min="16105" max="16105" width="7.66666666666667" style="385" customWidth="1"/>
    <col min="16106" max="16106" width="9.16666666666667" style="385" customWidth="1"/>
    <col min="16107" max="16107" width="14.6666666666667" style="385" customWidth="1"/>
    <col min="16108" max="16108" width="13.6666666666667" style="385" customWidth="1"/>
    <col min="16109" max="16109" width="8" style="385" customWidth="1"/>
    <col min="16110" max="16110" width="7.66666666666667" style="385" customWidth="1"/>
    <col min="16111" max="16111" width="7.16666666666667" style="385" customWidth="1"/>
    <col min="16112" max="16112" width="9.16666666666667" style="385" customWidth="1"/>
    <col min="16113" max="16113" width="7.66666666666667" style="385" customWidth="1"/>
    <col min="16114" max="16115" width="8.66666666666667" style="385" customWidth="1"/>
    <col min="16116" max="16116" width="14.6666666666667" style="385" customWidth="1"/>
    <col min="16117" max="16117" width="13.6666666666667" style="385" customWidth="1"/>
    <col min="16118" max="16118" width="8.66666666666667" style="385" customWidth="1"/>
    <col min="16119" max="16121" width="10.6666666666667" style="385" customWidth="1"/>
    <col min="16122" max="16122" width="16.6666666666667" style="385" customWidth="1"/>
    <col min="16123" max="16126" width="10.6666666666667" style="385" customWidth="1"/>
    <col min="16127" max="16127" width="12" style="385" customWidth="1"/>
    <col min="16128" max="16128" width="10.6666666666667" style="385" customWidth="1"/>
    <col min="16129" max="16129" width="8.66666666666667" style="385" customWidth="1"/>
    <col min="16130" max="16134" width="13.6666666666667" style="385" customWidth="1"/>
    <col min="16135" max="16138" width="8.66666666666667" style="385" hidden="1"/>
    <col min="16139" max="16384" width="9" style="385" customWidth="1"/>
  </cols>
  <sheetData>
    <row r="1" ht="15.75" customHeight="1" spans="1:1">
      <c r="A1" s="368" t="s">
        <v>0</v>
      </c>
    </row>
    <row r="2" s="384" customFormat="1" ht="30" customHeight="1" spans="1:1">
      <c r="A2" s="387" t="s">
        <v>1482</v>
      </c>
    </row>
    <row r="3" s="9" customFormat="1" ht="15.75" customHeight="1" spans="1:10">
      <c r="A3" s="8" t="str">
        <f>"评估基准日："&amp;TEXT(基本信息输入表!M7,"yyyy年mm月dd日")</f>
        <v>评估基准日：2024年04月30日</v>
      </c>
      <c r="I3" s="392"/>
      <c r="J3" s="392"/>
    </row>
    <row r="4" s="9" customFormat="1" ht="14.25" customHeight="1" spans="1:15">
      <c r="A4" s="8"/>
      <c r="B4" s="8"/>
      <c r="C4" s="8"/>
      <c r="D4" s="8"/>
      <c r="E4" s="8"/>
      <c r="F4" s="8"/>
      <c r="G4" s="8"/>
      <c r="H4" s="8"/>
      <c r="I4" s="8"/>
      <c r="J4" s="8"/>
      <c r="K4" s="8"/>
      <c r="L4" s="8"/>
      <c r="M4" s="8"/>
      <c r="N4" s="8"/>
      <c r="O4" s="13" t="s">
        <v>1483</v>
      </c>
    </row>
    <row r="5" s="9" customFormat="1" ht="15.75" customHeight="1" spans="1:15">
      <c r="A5" s="9" t="str">
        <f>基本信息输入表!K6&amp;"："&amp;基本信息输入表!M6</f>
        <v>产权持有单位：昆明中石油昆仑车用天然气有限公司</v>
      </c>
      <c r="I5" s="392"/>
      <c r="J5" s="392"/>
      <c r="O5" s="13" t="s">
        <v>1484</v>
      </c>
    </row>
    <row r="6" s="8" customFormat="1" ht="15.75" customHeight="1" spans="1:15">
      <c r="A6" s="17" t="s">
        <v>1485</v>
      </c>
      <c r="B6" s="17" t="s">
        <v>1486</v>
      </c>
      <c r="C6" s="17" t="s">
        <v>1487</v>
      </c>
      <c r="D6" s="79" t="s">
        <v>1488</v>
      </c>
      <c r="E6" s="79" t="s">
        <v>1489</v>
      </c>
      <c r="F6" s="79" t="s">
        <v>1490</v>
      </c>
      <c r="G6" s="97" t="s">
        <v>1491</v>
      </c>
      <c r="H6" s="116"/>
      <c r="I6" s="98"/>
      <c r="J6" s="79" t="s">
        <v>1492</v>
      </c>
      <c r="K6" s="97" t="s">
        <v>1493</v>
      </c>
      <c r="L6" s="116"/>
      <c r="M6" s="98"/>
      <c r="N6" s="17" t="s">
        <v>1494</v>
      </c>
      <c r="O6" s="17" t="s">
        <v>1495</v>
      </c>
    </row>
    <row r="7" s="8" customFormat="1" ht="15.75" customHeight="1" spans="1:16">
      <c r="A7" s="23"/>
      <c r="B7" s="23"/>
      <c r="C7" s="23"/>
      <c r="D7" s="96"/>
      <c r="E7" s="96"/>
      <c r="F7" s="96"/>
      <c r="G7" s="388" t="s">
        <v>1496</v>
      </c>
      <c r="H7" s="389" t="s">
        <v>1497</v>
      </c>
      <c r="I7" s="389" t="s">
        <v>1498</v>
      </c>
      <c r="J7" s="96"/>
      <c r="K7" s="393" t="s">
        <v>1499</v>
      </c>
      <c r="L7" s="389" t="s">
        <v>1500</v>
      </c>
      <c r="M7" s="109" t="s">
        <v>1498</v>
      </c>
      <c r="N7" s="23"/>
      <c r="O7" s="23"/>
      <c r="P7" s="8" t="s">
        <v>1501</v>
      </c>
    </row>
    <row r="8" s="8" customFormat="1" ht="15.75" customHeight="1" spans="1:16">
      <c r="A8" s="19" t="str">
        <f>IF(B8="","",ROW()-7)</f>
        <v/>
      </c>
      <c r="B8" s="20"/>
      <c r="C8" s="19"/>
      <c r="D8" s="20"/>
      <c r="E8" s="22"/>
      <c r="F8" s="20"/>
      <c r="G8" s="390"/>
      <c r="H8" s="115"/>
      <c r="I8" s="115"/>
      <c r="J8" s="115"/>
      <c r="K8" s="390"/>
      <c r="L8" s="115"/>
      <c r="M8" s="22"/>
      <c r="N8" s="22" t="str">
        <f>IF(I8-J8=0,"",(M8-I8+J8)/(I8-J8)*100)</f>
        <v/>
      </c>
      <c r="O8" s="20"/>
      <c r="P8" s="8" t="s">
        <v>1502</v>
      </c>
    </row>
    <row r="9" s="8" customFormat="1" ht="15.75" customHeight="1" spans="1:16">
      <c r="A9" s="19" t="str">
        <f t="shared" ref="A9:A25" si="0">IF(B9="","",ROW()-7)</f>
        <v/>
      </c>
      <c r="B9" s="20"/>
      <c r="C9" s="19"/>
      <c r="D9" s="20"/>
      <c r="E9" s="22"/>
      <c r="F9" s="20"/>
      <c r="G9" s="390"/>
      <c r="H9" s="115"/>
      <c r="I9" s="115"/>
      <c r="J9" s="115"/>
      <c r="K9" s="390"/>
      <c r="L9" s="115"/>
      <c r="M9" s="22"/>
      <c r="N9" s="22" t="str">
        <f t="shared" ref="N9:N28" si="1">IF(I9-J9=0,"",(M9-I9+J9)/(I9-J9)*100)</f>
        <v/>
      </c>
      <c r="O9" s="20"/>
      <c r="P9" s="8" t="s">
        <v>1503</v>
      </c>
    </row>
    <row r="10" s="8" customFormat="1" ht="15.75" customHeight="1" spans="1:16">
      <c r="A10" s="19" t="str">
        <f t="shared" si="0"/>
        <v/>
      </c>
      <c r="B10" s="20"/>
      <c r="C10" s="19"/>
      <c r="D10" s="20"/>
      <c r="E10" s="22"/>
      <c r="F10" s="20"/>
      <c r="G10" s="390"/>
      <c r="H10" s="115"/>
      <c r="I10" s="115"/>
      <c r="J10" s="115"/>
      <c r="K10" s="390"/>
      <c r="L10" s="115"/>
      <c r="M10" s="22"/>
      <c r="N10" s="22" t="str">
        <f t="shared" si="1"/>
        <v/>
      </c>
      <c r="O10" s="20"/>
      <c r="P10" s="8" t="s">
        <v>1504</v>
      </c>
    </row>
    <row r="11" s="8" customFormat="1" ht="15.75" customHeight="1" spans="1:16">
      <c r="A11" s="19" t="str">
        <f t="shared" si="0"/>
        <v/>
      </c>
      <c r="B11" s="20"/>
      <c r="C11" s="19"/>
      <c r="D11" s="20"/>
      <c r="E11" s="22"/>
      <c r="F11" s="20"/>
      <c r="G11" s="390"/>
      <c r="H11" s="115"/>
      <c r="I11" s="115"/>
      <c r="J11" s="115"/>
      <c r="K11" s="390"/>
      <c r="L11" s="115"/>
      <c r="M11" s="22"/>
      <c r="N11" s="22" t="str">
        <f t="shared" si="1"/>
        <v/>
      </c>
      <c r="O11" s="20"/>
      <c r="P11" s="8" t="s">
        <v>1505</v>
      </c>
    </row>
    <row r="12" s="8" customFormat="1" ht="15.75" customHeight="1" spans="1:16">
      <c r="A12" s="19" t="str">
        <f t="shared" si="0"/>
        <v/>
      </c>
      <c r="B12" s="20"/>
      <c r="C12" s="19"/>
      <c r="D12" s="20"/>
      <c r="E12" s="22"/>
      <c r="F12" s="20"/>
      <c r="G12" s="390"/>
      <c r="H12" s="115"/>
      <c r="I12" s="115"/>
      <c r="J12" s="115"/>
      <c r="K12" s="390"/>
      <c r="L12" s="115"/>
      <c r="M12" s="22"/>
      <c r="N12" s="22" t="str">
        <f t="shared" si="1"/>
        <v/>
      </c>
      <c r="O12" s="20"/>
      <c r="P12" s="8" t="s">
        <v>1506</v>
      </c>
    </row>
    <row r="13" s="8" customFormat="1" ht="15.75" customHeight="1" spans="1:16">
      <c r="A13" s="19" t="str">
        <f t="shared" si="0"/>
        <v/>
      </c>
      <c r="B13" s="20"/>
      <c r="C13" s="19"/>
      <c r="D13" s="20"/>
      <c r="E13" s="22"/>
      <c r="F13" s="20"/>
      <c r="G13" s="390"/>
      <c r="H13" s="115"/>
      <c r="I13" s="115"/>
      <c r="J13" s="115"/>
      <c r="K13" s="390"/>
      <c r="L13" s="115"/>
      <c r="M13" s="22"/>
      <c r="N13" s="22" t="str">
        <f t="shared" si="1"/>
        <v/>
      </c>
      <c r="O13" s="20"/>
      <c r="P13" s="8" t="s">
        <v>1507</v>
      </c>
    </row>
    <row r="14" s="8" customFormat="1" ht="15.75" customHeight="1" spans="1:16">
      <c r="A14" s="19" t="str">
        <f t="shared" si="0"/>
        <v/>
      </c>
      <c r="B14" s="20"/>
      <c r="C14" s="19"/>
      <c r="D14" s="20"/>
      <c r="E14" s="22"/>
      <c r="F14" s="20"/>
      <c r="G14" s="390"/>
      <c r="H14" s="115"/>
      <c r="I14" s="115"/>
      <c r="J14" s="115"/>
      <c r="K14" s="390"/>
      <c r="L14" s="115"/>
      <c r="M14" s="22"/>
      <c r="N14" s="22" t="str">
        <f t="shared" si="1"/>
        <v/>
      </c>
      <c r="O14" s="20"/>
      <c r="P14" s="8" t="s">
        <v>1508</v>
      </c>
    </row>
    <row r="15" s="8" customFormat="1" ht="15.75" customHeight="1" spans="1:16">
      <c r="A15" s="19" t="str">
        <f t="shared" si="0"/>
        <v/>
      </c>
      <c r="B15" s="20"/>
      <c r="C15" s="19"/>
      <c r="D15" s="20"/>
      <c r="E15" s="22"/>
      <c r="F15" s="20"/>
      <c r="G15" s="390"/>
      <c r="H15" s="115"/>
      <c r="I15" s="115"/>
      <c r="J15" s="115"/>
      <c r="K15" s="390"/>
      <c r="L15" s="115"/>
      <c r="M15" s="22"/>
      <c r="N15" s="22" t="str">
        <f t="shared" si="1"/>
        <v/>
      </c>
      <c r="O15" s="20"/>
      <c r="P15" s="8" t="s">
        <v>1509</v>
      </c>
    </row>
    <row r="16" s="8" customFormat="1" ht="15.75" customHeight="1" spans="1:16">
      <c r="A16" s="19" t="str">
        <f t="shared" si="0"/>
        <v/>
      </c>
      <c r="B16" s="20"/>
      <c r="C16" s="19"/>
      <c r="D16" s="20"/>
      <c r="E16" s="22"/>
      <c r="F16" s="20"/>
      <c r="G16" s="390"/>
      <c r="H16" s="115"/>
      <c r="I16" s="115"/>
      <c r="J16" s="115"/>
      <c r="K16" s="390"/>
      <c r="L16" s="115"/>
      <c r="M16" s="22"/>
      <c r="N16" s="22" t="str">
        <f t="shared" si="1"/>
        <v/>
      </c>
      <c r="O16" s="20"/>
      <c r="P16" s="8" t="s">
        <v>1510</v>
      </c>
    </row>
    <row r="17" s="8" customFormat="1" ht="15.75" customHeight="1" spans="1:16">
      <c r="A17" s="19" t="str">
        <f t="shared" si="0"/>
        <v/>
      </c>
      <c r="B17" s="20"/>
      <c r="C17" s="19"/>
      <c r="D17" s="20"/>
      <c r="E17" s="22"/>
      <c r="F17" s="20"/>
      <c r="G17" s="390"/>
      <c r="H17" s="115"/>
      <c r="I17" s="115"/>
      <c r="J17" s="115"/>
      <c r="K17" s="390"/>
      <c r="L17" s="115"/>
      <c r="M17" s="22"/>
      <c r="N17" s="22" t="str">
        <f t="shared" si="1"/>
        <v/>
      </c>
      <c r="O17" s="20"/>
      <c r="P17" s="8" t="s">
        <v>1511</v>
      </c>
    </row>
    <row r="18" s="8" customFormat="1" ht="15.75" customHeight="1" spans="1:16">
      <c r="A18" s="19" t="str">
        <f t="shared" si="0"/>
        <v/>
      </c>
      <c r="B18" s="20"/>
      <c r="C18" s="19"/>
      <c r="D18" s="20"/>
      <c r="E18" s="22"/>
      <c r="F18" s="20"/>
      <c r="G18" s="390"/>
      <c r="H18" s="115"/>
      <c r="I18" s="115"/>
      <c r="J18" s="115"/>
      <c r="K18" s="390"/>
      <c r="L18" s="115"/>
      <c r="M18" s="22"/>
      <c r="N18" s="22" t="str">
        <f t="shared" si="1"/>
        <v/>
      </c>
      <c r="O18" s="20"/>
      <c r="P18" s="8" t="s">
        <v>1512</v>
      </c>
    </row>
    <row r="19" s="8" customFormat="1" ht="15.75" customHeight="1" spans="1:16">
      <c r="A19" s="19" t="str">
        <f t="shared" si="0"/>
        <v/>
      </c>
      <c r="B19" s="20"/>
      <c r="C19" s="19"/>
      <c r="D19" s="20"/>
      <c r="E19" s="22"/>
      <c r="F19" s="20"/>
      <c r="G19" s="390"/>
      <c r="H19" s="115"/>
      <c r="I19" s="115"/>
      <c r="J19" s="115"/>
      <c r="K19" s="390"/>
      <c r="L19" s="115"/>
      <c r="M19" s="22"/>
      <c r="N19" s="22" t="str">
        <f t="shared" si="1"/>
        <v/>
      </c>
      <c r="O19" s="20"/>
      <c r="P19" s="8" t="s">
        <v>1513</v>
      </c>
    </row>
    <row r="20" s="8" customFormat="1" ht="15.75" customHeight="1" spans="1:16">
      <c r="A20" s="19" t="str">
        <f t="shared" si="0"/>
        <v/>
      </c>
      <c r="B20" s="20"/>
      <c r="C20" s="19"/>
      <c r="D20" s="20"/>
      <c r="E20" s="22"/>
      <c r="F20" s="20"/>
      <c r="G20" s="390"/>
      <c r="H20" s="115"/>
      <c r="I20" s="115"/>
      <c r="J20" s="115"/>
      <c r="K20" s="390"/>
      <c r="L20" s="115"/>
      <c r="M20" s="22"/>
      <c r="N20" s="22" t="str">
        <f t="shared" si="1"/>
        <v/>
      </c>
      <c r="O20" s="20"/>
      <c r="P20" s="8" t="s">
        <v>1514</v>
      </c>
    </row>
    <row r="21" s="8" customFormat="1" ht="15.75" customHeight="1" spans="1:16">
      <c r="A21" s="19" t="str">
        <f t="shared" si="0"/>
        <v/>
      </c>
      <c r="B21" s="20"/>
      <c r="C21" s="19"/>
      <c r="D21" s="20"/>
      <c r="E21" s="22"/>
      <c r="F21" s="20"/>
      <c r="G21" s="390"/>
      <c r="H21" s="115"/>
      <c r="I21" s="115"/>
      <c r="J21" s="115"/>
      <c r="K21" s="390"/>
      <c r="L21" s="115"/>
      <c r="M21" s="22"/>
      <c r="N21" s="22" t="str">
        <f t="shared" si="1"/>
        <v/>
      </c>
      <c r="O21" s="20"/>
      <c r="P21" s="8" t="s">
        <v>1515</v>
      </c>
    </row>
    <row r="22" s="8" customFormat="1" ht="15.75" customHeight="1" spans="1:16">
      <c r="A22" s="19" t="str">
        <f t="shared" si="0"/>
        <v/>
      </c>
      <c r="B22" s="20"/>
      <c r="C22" s="19"/>
      <c r="D22" s="20"/>
      <c r="E22" s="22"/>
      <c r="F22" s="20"/>
      <c r="G22" s="390"/>
      <c r="H22" s="115"/>
      <c r="I22" s="115"/>
      <c r="J22" s="115"/>
      <c r="K22" s="390"/>
      <c r="L22" s="115"/>
      <c r="M22" s="22"/>
      <c r="N22" s="22" t="str">
        <f t="shared" si="1"/>
        <v/>
      </c>
      <c r="O22" s="20"/>
      <c r="P22" s="8" t="s">
        <v>1516</v>
      </c>
    </row>
    <row r="23" s="8" customFormat="1" ht="15.75" customHeight="1" spans="1:16">
      <c r="A23" s="19" t="str">
        <f t="shared" si="0"/>
        <v/>
      </c>
      <c r="B23" s="20"/>
      <c r="C23" s="19"/>
      <c r="D23" s="20"/>
      <c r="E23" s="22"/>
      <c r="F23" s="20"/>
      <c r="G23" s="390"/>
      <c r="H23" s="115"/>
      <c r="I23" s="115"/>
      <c r="J23" s="115"/>
      <c r="K23" s="390"/>
      <c r="L23" s="115"/>
      <c r="M23" s="22"/>
      <c r="N23" s="22" t="str">
        <f t="shared" si="1"/>
        <v/>
      </c>
      <c r="O23" s="20"/>
      <c r="P23" s="8" t="s">
        <v>1517</v>
      </c>
    </row>
    <row r="24" s="8" customFormat="1" ht="15.75" customHeight="1" spans="1:16">
      <c r="A24" s="19" t="str">
        <f t="shared" si="0"/>
        <v/>
      </c>
      <c r="B24" s="20"/>
      <c r="C24" s="19"/>
      <c r="D24" s="20"/>
      <c r="E24" s="22"/>
      <c r="F24" s="20"/>
      <c r="G24" s="390"/>
      <c r="H24" s="115"/>
      <c r="I24" s="115"/>
      <c r="J24" s="115"/>
      <c r="K24" s="390"/>
      <c r="L24" s="115"/>
      <c r="M24" s="22"/>
      <c r="N24" s="22" t="str">
        <f t="shared" si="1"/>
        <v/>
      </c>
      <c r="O24" s="20"/>
      <c r="P24" s="8" t="s">
        <v>1518</v>
      </c>
    </row>
    <row r="25" s="9" customFormat="1" spans="1:16">
      <c r="A25" s="19" t="str">
        <f t="shared" si="0"/>
        <v/>
      </c>
      <c r="B25" s="20"/>
      <c r="C25" s="19"/>
      <c r="D25" s="20"/>
      <c r="E25" s="22"/>
      <c r="F25" s="20"/>
      <c r="G25" s="390"/>
      <c r="H25" s="115"/>
      <c r="I25" s="115"/>
      <c r="J25" s="115"/>
      <c r="K25" s="390"/>
      <c r="L25" s="115"/>
      <c r="M25" s="22"/>
      <c r="N25" s="22" t="str">
        <f t="shared" si="1"/>
        <v/>
      </c>
      <c r="O25" s="20"/>
      <c r="P25" s="8" t="s">
        <v>1519</v>
      </c>
    </row>
    <row r="26" s="9" customFormat="1" ht="15.75" customHeight="1" spans="1:16">
      <c r="A26" s="19" t="s">
        <v>1520</v>
      </c>
      <c r="B26" s="175"/>
      <c r="C26" s="19"/>
      <c r="D26" s="20"/>
      <c r="E26" s="22"/>
      <c r="F26" s="20"/>
      <c r="G26" s="390"/>
      <c r="H26" s="115"/>
      <c r="I26" s="115">
        <f>SUM(I8:I25)</f>
        <v>0</v>
      </c>
      <c r="J26" s="115">
        <f>SUM(J8:J25)</f>
        <v>0</v>
      </c>
      <c r="K26" s="390"/>
      <c r="L26" s="115"/>
      <c r="M26" s="115">
        <f>SUM(M8:M25)</f>
        <v>0</v>
      </c>
      <c r="N26" s="22" t="str">
        <f t="shared" si="1"/>
        <v/>
      </c>
      <c r="O26" s="20"/>
      <c r="P26" s="8"/>
    </row>
    <row r="27" s="9" customFormat="1" ht="15.75" customHeight="1" spans="1:16">
      <c r="A27" s="19" t="s">
        <v>1521</v>
      </c>
      <c r="B27" s="175"/>
      <c r="C27" s="19"/>
      <c r="D27" s="20"/>
      <c r="E27" s="22"/>
      <c r="F27" s="20"/>
      <c r="G27" s="390"/>
      <c r="H27" s="115"/>
      <c r="I27" s="115">
        <f>J26</f>
        <v>0</v>
      </c>
      <c r="J27" s="115"/>
      <c r="K27" s="390"/>
      <c r="L27" s="115"/>
      <c r="M27" s="22"/>
      <c r="N27" s="22"/>
      <c r="O27" s="20"/>
      <c r="P27" s="8"/>
    </row>
    <row r="28" s="9" customFormat="1" ht="15.75" customHeight="1" spans="1:16">
      <c r="A28" s="23" t="s">
        <v>1522</v>
      </c>
      <c r="B28" s="179"/>
      <c r="C28" s="23"/>
      <c r="D28" s="26"/>
      <c r="E28" s="26"/>
      <c r="F28" s="26"/>
      <c r="G28" s="391"/>
      <c r="H28" s="391"/>
      <c r="I28" s="391">
        <f>I26-I27</f>
        <v>0</v>
      </c>
      <c r="J28" s="30"/>
      <c r="K28" s="30"/>
      <c r="L28" s="30"/>
      <c r="M28" s="30">
        <f>M26</f>
        <v>0</v>
      </c>
      <c r="N28" s="22" t="str">
        <f t="shared" si="1"/>
        <v/>
      </c>
      <c r="O28" s="26"/>
      <c r="P28" s="8"/>
    </row>
    <row r="29" s="9" customFormat="1" ht="15.75" customHeight="1" spans="1:16">
      <c r="A29" s="9" t="str">
        <f>基本信息输入表!$K$6&amp;"填表人："&amp;基本信息输入表!$M$39</f>
        <v>产权持有单位填表人：包娴</v>
      </c>
      <c r="M29" s="9" t="str">
        <f>"评估人员："&amp;基本信息输入表!$Q$39</f>
        <v>评估人员：资谷才、王晓</v>
      </c>
      <c r="P29" s="9" t="s">
        <v>1523</v>
      </c>
    </row>
    <row r="30" s="9" customFormat="1" ht="15.75" customHeight="1" spans="1:1">
      <c r="A30" s="9" t="str">
        <f>"填表日期："&amp;YEAR(基本信息输入表!$O$39)&amp;"年"&amp;MONTH(基本信息输入表!$O$39)&amp;"月"&amp;DAY(基本信息输入表!$O$39)&amp;"日"</f>
        <v>填表日期：2024年5月8日</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sheetData>
  <mergeCells count="16">
    <mergeCell ref="A2:O2"/>
    <mergeCell ref="A3:O3"/>
    <mergeCell ref="G6:I6"/>
    <mergeCell ref="K6:M6"/>
    <mergeCell ref="A26:B26"/>
    <mergeCell ref="A27:B27"/>
    <mergeCell ref="A28:B28"/>
    <mergeCell ref="A6:A7"/>
    <mergeCell ref="B6:B7"/>
    <mergeCell ref="C6:C7"/>
    <mergeCell ref="D6:D7"/>
    <mergeCell ref="E6:E7"/>
    <mergeCell ref="F6:F7"/>
    <mergeCell ref="J6:J7"/>
    <mergeCell ref="N6:N7"/>
    <mergeCell ref="O6:O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6" max="28" man="1"/>
    <brk id="15"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AE28"/>
  <sheetViews>
    <sheetView showGridLines="0" zoomScale="78" zoomScaleNormal="78" topLeftCell="I1" workbookViewId="0">
      <selection activeCell="AD31" sqref="AD31"/>
    </sheetView>
  </sheetViews>
  <sheetFormatPr defaultColWidth="8.66666666666667" defaultRowHeight="12.75"/>
  <cols>
    <col min="1" max="1" width="4.66666666666667" style="9" customWidth="1"/>
    <col min="2" max="3" width="8" style="9" customWidth="1"/>
    <col min="4" max="4" width="8.08333333333333" style="9" customWidth="1"/>
    <col min="5" max="6" width="8" style="9" customWidth="1"/>
    <col min="7" max="7" width="13.1666666666667" style="9" customWidth="1"/>
    <col min="8" max="11" width="6.58333333333333" style="9" customWidth="1"/>
    <col min="12" max="12" width="6.16666666666667" style="9" customWidth="1"/>
    <col min="13" max="13" width="9.66666666666667" style="9" customWidth="1"/>
    <col min="14" max="14" width="8.66666666666667" style="9" customWidth="1"/>
    <col min="15" max="17" width="6.58333333333333" style="9" customWidth="1"/>
    <col min="18" max="18" width="4.91666666666667" style="9" customWidth="1"/>
    <col min="19" max="23" width="8.16666666666667" style="9" customWidth="1"/>
    <col min="24" max="24" width="10.5" style="9" customWidth="1"/>
    <col min="25" max="26" width="8.16666666666667" style="9" customWidth="1"/>
    <col min="27" max="27" width="9.66666666666667" style="9" customWidth="1"/>
    <col min="28" max="28" width="6.58333333333333" style="9" customWidth="1"/>
    <col min="29" max="29" width="7.66666666666667" style="9" customWidth="1"/>
    <col min="30" max="30" width="16.6666666666667" style="9" customWidth="1"/>
    <col min="31" max="259" width="9" style="9" customWidth="1"/>
    <col min="260" max="260" width="5.16666666666667" style="9" customWidth="1"/>
    <col min="261" max="261" width="52.1666666666667" style="9" customWidth="1"/>
    <col min="262" max="262" width="8.5" style="9" customWidth="1"/>
    <col min="263" max="263" width="12.6666666666667" style="9" customWidth="1"/>
    <col min="264" max="264" width="11.1666666666667" style="9" customWidth="1"/>
    <col min="265" max="265" width="13.6666666666667" style="9" customWidth="1"/>
    <col min="266" max="266" width="14.1666666666667" style="9" customWidth="1"/>
    <col min="267" max="267" width="12.6666666666667" style="9" customWidth="1"/>
    <col min="268" max="269" width="10.1666666666667" style="9" customWidth="1"/>
    <col min="270" max="270" width="10.5" style="9" customWidth="1"/>
    <col min="271" max="271" width="11.1666666666667" style="9" customWidth="1"/>
    <col min="272" max="272" width="8.16666666666667" style="9" customWidth="1"/>
    <col min="273" max="273" width="5.66666666666667" style="9" customWidth="1"/>
    <col min="274" max="274" width="10.5" style="9" customWidth="1"/>
    <col min="275" max="277" width="12.6666666666667" style="9" customWidth="1"/>
    <col min="278" max="278" width="11.6666666666667" style="9" customWidth="1"/>
    <col min="279" max="279" width="9.16666666666667" style="9" customWidth="1"/>
    <col min="280" max="280" width="7.66666666666667" style="9" customWidth="1"/>
    <col min="281" max="281" width="19.1666666666667" style="9" customWidth="1"/>
    <col min="282" max="282" width="11.6666666666667" style="9" customWidth="1"/>
    <col min="283" max="283" width="5.66666666666667" style="9" customWidth="1"/>
    <col min="284" max="284" width="6.16666666666667" style="9" customWidth="1"/>
    <col min="285" max="515" width="9" style="9" customWidth="1"/>
    <col min="516" max="516" width="5.16666666666667" style="9" customWidth="1"/>
    <col min="517" max="517" width="52.1666666666667" style="9" customWidth="1"/>
    <col min="518" max="518" width="8.5" style="9" customWidth="1"/>
    <col min="519" max="519" width="12.6666666666667" style="9" customWidth="1"/>
    <col min="520" max="520" width="11.1666666666667" style="9" customWidth="1"/>
    <col min="521" max="521" width="13.6666666666667" style="9" customWidth="1"/>
    <col min="522" max="522" width="14.1666666666667" style="9" customWidth="1"/>
    <col min="523" max="523" width="12.6666666666667" style="9" customWidth="1"/>
    <col min="524" max="525" width="10.1666666666667" style="9" customWidth="1"/>
    <col min="526" max="526" width="10.5" style="9" customWidth="1"/>
    <col min="527" max="527" width="11.1666666666667" style="9" customWidth="1"/>
    <col min="528" max="528" width="8.16666666666667" style="9" customWidth="1"/>
    <col min="529" max="529" width="5.66666666666667" style="9" customWidth="1"/>
    <col min="530" max="530" width="10.5" style="9" customWidth="1"/>
    <col min="531" max="533" width="12.6666666666667" style="9" customWidth="1"/>
    <col min="534" max="534" width="11.6666666666667" style="9" customWidth="1"/>
    <col min="535" max="535" width="9.16666666666667" style="9" customWidth="1"/>
    <col min="536" max="536" width="7.66666666666667" style="9" customWidth="1"/>
    <col min="537" max="537" width="19.1666666666667" style="9" customWidth="1"/>
    <col min="538" max="538" width="11.6666666666667" style="9" customWidth="1"/>
    <col min="539" max="539" width="5.66666666666667" style="9" customWidth="1"/>
    <col min="540" max="540" width="6.16666666666667" style="9" customWidth="1"/>
    <col min="541" max="771" width="9" style="9" customWidth="1"/>
    <col min="772" max="772" width="5.16666666666667" style="9" customWidth="1"/>
    <col min="773" max="773" width="52.1666666666667" style="9" customWidth="1"/>
    <col min="774" max="774" width="8.5" style="9" customWidth="1"/>
    <col min="775" max="775" width="12.6666666666667" style="9" customWidth="1"/>
    <col min="776" max="776" width="11.1666666666667" style="9" customWidth="1"/>
    <col min="777" max="777" width="13.6666666666667" style="9" customWidth="1"/>
    <col min="778" max="778" width="14.1666666666667" style="9" customWidth="1"/>
    <col min="779" max="779" width="12.6666666666667" style="9" customWidth="1"/>
    <col min="780" max="781" width="10.1666666666667" style="9" customWidth="1"/>
    <col min="782" max="782" width="10.5" style="9" customWidth="1"/>
    <col min="783" max="783" width="11.1666666666667" style="9" customWidth="1"/>
    <col min="784" max="784" width="8.16666666666667" style="9" customWidth="1"/>
    <col min="785" max="785" width="5.66666666666667" style="9" customWidth="1"/>
    <col min="786" max="786" width="10.5" style="9" customWidth="1"/>
    <col min="787" max="789" width="12.6666666666667" style="9" customWidth="1"/>
    <col min="790" max="790" width="11.6666666666667" style="9" customWidth="1"/>
    <col min="791" max="791" width="9.16666666666667" style="9" customWidth="1"/>
    <col min="792" max="792" width="7.66666666666667" style="9" customWidth="1"/>
    <col min="793" max="793" width="19.1666666666667" style="9" customWidth="1"/>
    <col min="794" max="794" width="11.6666666666667" style="9" customWidth="1"/>
    <col min="795" max="795" width="5.66666666666667" style="9" customWidth="1"/>
    <col min="796" max="796" width="6.16666666666667" style="9" customWidth="1"/>
    <col min="797" max="1027" width="9" style="9" customWidth="1"/>
    <col min="1028" max="1028" width="5.16666666666667" style="9" customWidth="1"/>
    <col min="1029" max="1029" width="52.1666666666667" style="9" customWidth="1"/>
    <col min="1030" max="1030" width="8.5" style="9" customWidth="1"/>
    <col min="1031" max="1031" width="12.6666666666667" style="9" customWidth="1"/>
    <col min="1032" max="1032" width="11.1666666666667" style="9" customWidth="1"/>
    <col min="1033" max="1033" width="13.6666666666667" style="9" customWidth="1"/>
    <col min="1034" max="1034" width="14.1666666666667" style="9" customWidth="1"/>
    <col min="1035" max="1035" width="12.6666666666667" style="9" customWidth="1"/>
    <col min="1036" max="1037" width="10.1666666666667" style="9" customWidth="1"/>
    <col min="1038" max="1038" width="10.5" style="9" customWidth="1"/>
    <col min="1039" max="1039" width="11.1666666666667" style="9" customWidth="1"/>
    <col min="1040" max="1040" width="8.16666666666667" style="9" customWidth="1"/>
    <col min="1041" max="1041" width="5.66666666666667" style="9" customWidth="1"/>
    <col min="1042" max="1042" width="10.5" style="9" customWidth="1"/>
    <col min="1043" max="1045" width="12.6666666666667" style="9" customWidth="1"/>
    <col min="1046" max="1046" width="11.6666666666667" style="9" customWidth="1"/>
    <col min="1047" max="1047" width="9.16666666666667" style="9" customWidth="1"/>
    <col min="1048" max="1048" width="7.66666666666667" style="9" customWidth="1"/>
    <col min="1049" max="1049" width="19.1666666666667" style="9" customWidth="1"/>
    <col min="1050" max="1050" width="11.6666666666667" style="9" customWidth="1"/>
    <col min="1051" max="1051" width="5.66666666666667" style="9" customWidth="1"/>
    <col min="1052" max="1052" width="6.16666666666667" style="9" customWidth="1"/>
    <col min="1053" max="1283" width="9" style="9" customWidth="1"/>
    <col min="1284" max="1284" width="5.16666666666667" style="9" customWidth="1"/>
    <col min="1285" max="1285" width="52.1666666666667" style="9" customWidth="1"/>
    <col min="1286" max="1286" width="8.5" style="9" customWidth="1"/>
    <col min="1287" max="1287" width="12.6666666666667" style="9" customWidth="1"/>
    <col min="1288" max="1288" width="11.1666666666667" style="9" customWidth="1"/>
    <col min="1289" max="1289" width="13.6666666666667" style="9" customWidth="1"/>
    <col min="1290" max="1290" width="14.1666666666667" style="9" customWidth="1"/>
    <col min="1291" max="1291" width="12.6666666666667" style="9" customWidth="1"/>
    <col min="1292" max="1293" width="10.1666666666667" style="9" customWidth="1"/>
    <col min="1294" max="1294" width="10.5" style="9" customWidth="1"/>
    <col min="1295" max="1295" width="11.1666666666667" style="9" customWidth="1"/>
    <col min="1296" max="1296" width="8.16666666666667" style="9" customWidth="1"/>
    <col min="1297" max="1297" width="5.66666666666667" style="9" customWidth="1"/>
    <col min="1298" max="1298" width="10.5" style="9" customWidth="1"/>
    <col min="1299" max="1301" width="12.6666666666667" style="9" customWidth="1"/>
    <col min="1302" max="1302" width="11.6666666666667" style="9" customWidth="1"/>
    <col min="1303" max="1303" width="9.16666666666667" style="9" customWidth="1"/>
    <col min="1304" max="1304" width="7.66666666666667" style="9" customWidth="1"/>
    <col min="1305" max="1305" width="19.1666666666667" style="9" customWidth="1"/>
    <col min="1306" max="1306" width="11.6666666666667" style="9" customWidth="1"/>
    <col min="1307" max="1307" width="5.66666666666667" style="9" customWidth="1"/>
    <col min="1308" max="1308" width="6.16666666666667" style="9" customWidth="1"/>
    <col min="1309" max="1539" width="9" style="9" customWidth="1"/>
    <col min="1540" max="1540" width="5.16666666666667" style="9" customWidth="1"/>
    <col min="1541" max="1541" width="52.1666666666667" style="9" customWidth="1"/>
    <col min="1542" max="1542" width="8.5" style="9" customWidth="1"/>
    <col min="1543" max="1543" width="12.6666666666667" style="9" customWidth="1"/>
    <col min="1544" max="1544" width="11.1666666666667" style="9" customWidth="1"/>
    <col min="1545" max="1545" width="13.6666666666667" style="9" customWidth="1"/>
    <col min="1546" max="1546" width="14.1666666666667" style="9" customWidth="1"/>
    <col min="1547" max="1547" width="12.6666666666667" style="9" customWidth="1"/>
    <col min="1548" max="1549" width="10.1666666666667" style="9" customWidth="1"/>
    <col min="1550" max="1550" width="10.5" style="9" customWidth="1"/>
    <col min="1551" max="1551" width="11.1666666666667" style="9" customWidth="1"/>
    <col min="1552" max="1552" width="8.16666666666667" style="9" customWidth="1"/>
    <col min="1553" max="1553" width="5.66666666666667" style="9" customWidth="1"/>
    <col min="1554" max="1554" width="10.5" style="9" customWidth="1"/>
    <col min="1555" max="1557" width="12.6666666666667" style="9" customWidth="1"/>
    <col min="1558" max="1558" width="11.6666666666667" style="9" customWidth="1"/>
    <col min="1559" max="1559" width="9.16666666666667" style="9" customWidth="1"/>
    <col min="1560" max="1560" width="7.66666666666667" style="9" customWidth="1"/>
    <col min="1561" max="1561" width="19.1666666666667" style="9" customWidth="1"/>
    <col min="1562" max="1562" width="11.6666666666667" style="9" customWidth="1"/>
    <col min="1563" max="1563" width="5.66666666666667" style="9" customWidth="1"/>
    <col min="1564" max="1564" width="6.16666666666667" style="9" customWidth="1"/>
    <col min="1565" max="1795" width="9" style="9" customWidth="1"/>
    <col min="1796" max="1796" width="5.16666666666667" style="9" customWidth="1"/>
    <col min="1797" max="1797" width="52.1666666666667" style="9" customWidth="1"/>
    <col min="1798" max="1798" width="8.5" style="9" customWidth="1"/>
    <col min="1799" max="1799" width="12.6666666666667" style="9" customWidth="1"/>
    <col min="1800" max="1800" width="11.1666666666667" style="9" customWidth="1"/>
    <col min="1801" max="1801" width="13.6666666666667" style="9" customWidth="1"/>
    <col min="1802" max="1802" width="14.1666666666667" style="9" customWidth="1"/>
    <col min="1803" max="1803" width="12.6666666666667" style="9" customWidth="1"/>
    <col min="1804" max="1805" width="10.1666666666667" style="9" customWidth="1"/>
    <col min="1806" max="1806" width="10.5" style="9" customWidth="1"/>
    <col min="1807" max="1807" width="11.1666666666667" style="9" customWidth="1"/>
    <col min="1808" max="1808" width="8.16666666666667" style="9" customWidth="1"/>
    <col min="1809" max="1809" width="5.66666666666667" style="9" customWidth="1"/>
    <col min="1810" max="1810" width="10.5" style="9" customWidth="1"/>
    <col min="1811" max="1813" width="12.6666666666667" style="9" customWidth="1"/>
    <col min="1814" max="1814" width="11.6666666666667" style="9" customWidth="1"/>
    <col min="1815" max="1815" width="9.16666666666667" style="9" customWidth="1"/>
    <col min="1816" max="1816" width="7.66666666666667" style="9" customWidth="1"/>
    <col min="1817" max="1817" width="19.1666666666667" style="9" customWidth="1"/>
    <col min="1818" max="1818" width="11.6666666666667" style="9" customWidth="1"/>
    <col min="1819" max="1819" width="5.66666666666667" style="9" customWidth="1"/>
    <col min="1820" max="1820" width="6.16666666666667" style="9" customWidth="1"/>
    <col min="1821" max="2051" width="9" style="9" customWidth="1"/>
    <col min="2052" max="2052" width="5.16666666666667" style="9" customWidth="1"/>
    <col min="2053" max="2053" width="52.1666666666667" style="9" customWidth="1"/>
    <col min="2054" max="2054" width="8.5" style="9" customWidth="1"/>
    <col min="2055" max="2055" width="12.6666666666667" style="9" customWidth="1"/>
    <col min="2056" max="2056" width="11.1666666666667" style="9" customWidth="1"/>
    <col min="2057" max="2057" width="13.6666666666667" style="9" customWidth="1"/>
    <col min="2058" max="2058" width="14.1666666666667" style="9" customWidth="1"/>
    <col min="2059" max="2059" width="12.6666666666667" style="9" customWidth="1"/>
    <col min="2060" max="2061" width="10.1666666666667" style="9" customWidth="1"/>
    <col min="2062" max="2062" width="10.5" style="9" customWidth="1"/>
    <col min="2063" max="2063" width="11.1666666666667" style="9" customWidth="1"/>
    <col min="2064" max="2064" width="8.16666666666667" style="9" customWidth="1"/>
    <col min="2065" max="2065" width="5.66666666666667" style="9" customWidth="1"/>
    <col min="2066" max="2066" width="10.5" style="9" customWidth="1"/>
    <col min="2067" max="2069" width="12.6666666666667" style="9" customWidth="1"/>
    <col min="2070" max="2070" width="11.6666666666667" style="9" customWidth="1"/>
    <col min="2071" max="2071" width="9.16666666666667" style="9" customWidth="1"/>
    <col min="2072" max="2072" width="7.66666666666667" style="9" customWidth="1"/>
    <col min="2073" max="2073" width="19.1666666666667" style="9" customWidth="1"/>
    <col min="2074" max="2074" width="11.6666666666667" style="9" customWidth="1"/>
    <col min="2075" max="2075" width="5.66666666666667" style="9" customWidth="1"/>
    <col min="2076" max="2076" width="6.16666666666667" style="9" customWidth="1"/>
    <col min="2077" max="2307" width="9" style="9" customWidth="1"/>
    <col min="2308" max="2308" width="5.16666666666667" style="9" customWidth="1"/>
    <col min="2309" max="2309" width="52.1666666666667" style="9" customWidth="1"/>
    <col min="2310" max="2310" width="8.5" style="9" customWidth="1"/>
    <col min="2311" max="2311" width="12.6666666666667" style="9" customWidth="1"/>
    <col min="2312" max="2312" width="11.1666666666667" style="9" customWidth="1"/>
    <col min="2313" max="2313" width="13.6666666666667" style="9" customWidth="1"/>
    <col min="2314" max="2314" width="14.1666666666667" style="9" customWidth="1"/>
    <col min="2315" max="2315" width="12.6666666666667" style="9" customWidth="1"/>
    <col min="2316" max="2317" width="10.1666666666667" style="9" customWidth="1"/>
    <col min="2318" max="2318" width="10.5" style="9" customWidth="1"/>
    <col min="2319" max="2319" width="11.1666666666667" style="9" customWidth="1"/>
    <col min="2320" max="2320" width="8.16666666666667" style="9" customWidth="1"/>
    <col min="2321" max="2321" width="5.66666666666667" style="9" customWidth="1"/>
    <col min="2322" max="2322" width="10.5" style="9" customWidth="1"/>
    <col min="2323" max="2325" width="12.6666666666667" style="9" customWidth="1"/>
    <col min="2326" max="2326" width="11.6666666666667" style="9" customWidth="1"/>
    <col min="2327" max="2327" width="9.16666666666667" style="9" customWidth="1"/>
    <col min="2328" max="2328" width="7.66666666666667" style="9" customWidth="1"/>
    <col min="2329" max="2329" width="19.1666666666667" style="9" customWidth="1"/>
    <col min="2330" max="2330" width="11.6666666666667" style="9" customWidth="1"/>
    <col min="2331" max="2331" width="5.66666666666667" style="9" customWidth="1"/>
    <col min="2332" max="2332" width="6.16666666666667" style="9" customWidth="1"/>
    <col min="2333" max="2563" width="9" style="9" customWidth="1"/>
    <col min="2564" max="2564" width="5.16666666666667" style="9" customWidth="1"/>
    <col min="2565" max="2565" width="52.1666666666667" style="9" customWidth="1"/>
    <col min="2566" max="2566" width="8.5" style="9" customWidth="1"/>
    <col min="2567" max="2567" width="12.6666666666667" style="9" customWidth="1"/>
    <col min="2568" max="2568" width="11.1666666666667" style="9" customWidth="1"/>
    <col min="2569" max="2569" width="13.6666666666667" style="9" customWidth="1"/>
    <col min="2570" max="2570" width="14.1666666666667" style="9" customWidth="1"/>
    <col min="2571" max="2571" width="12.6666666666667" style="9" customWidth="1"/>
    <col min="2572" max="2573" width="10.1666666666667" style="9" customWidth="1"/>
    <col min="2574" max="2574" width="10.5" style="9" customWidth="1"/>
    <col min="2575" max="2575" width="11.1666666666667" style="9" customWidth="1"/>
    <col min="2576" max="2576" width="8.16666666666667" style="9" customWidth="1"/>
    <col min="2577" max="2577" width="5.66666666666667" style="9" customWidth="1"/>
    <col min="2578" max="2578" width="10.5" style="9" customWidth="1"/>
    <col min="2579" max="2581" width="12.6666666666667" style="9" customWidth="1"/>
    <col min="2582" max="2582" width="11.6666666666667" style="9" customWidth="1"/>
    <col min="2583" max="2583" width="9.16666666666667" style="9" customWidth="1"/>
    <col min="2584" max="2584" width="7.66666666666667" style="9" customWidth="1"/>
    <col min="2585" max="2585" width="19.1666666666667" style="9" customWidth="1"/>
    <col min="2586" max="2586" width="11.6666666666667" style="9" customWidth="1"/>
    <col min="2587" max="2587" width="5.66666666666667" style="9" customWidth="1"/>
    <col min="2588" max="2588" width="6.16666666666667" style="9" customWidth="1"/>
    <col min="2589" max="2819" width="9" style="9" customWidth="1"/>
    <col min="2820" max="2820" width="5.16666666666667" style="9" customWidth="1"/>
    <col min="2821" max="2821" width="52.1666666666667" style="9" customWidth="1"/>
    <col min="2822" max="2822" width="8.5" style="9" customWidth="1"/>
    <col min="2823" max="2823" width="12.6666666666667" style="9" customWidth="1"/>
    <col min="2824" max="2824" width="11.1666666666667" style="9" customWidth="1"/>
    <col min="2825" max="2825" width="13.6666666666667" style="9" customWidth="1"/>
    <col min="2826" max="2826" width="14.1666666666667" style="9" customWidth="1"/>
    <col min="2827" max="2827" width="12.6666666666667" style="9" customWidth="1"/>
    <col min="2828" max="2829" width="10.1666666666667" style="9" customWidth="1"/>
    <col min="2830" max="2830" width="10.5" style="9" customWidth="1"/>
    <col min="2831" max="2831" width="11.1666666666667" style="9" customWidth="1"/>
    <col min="2832" max="2832" width="8.16666666666667" style="9" customWidth="1"/>
    <col min="2833" max="2833" width="5.66666666666667" style="9" customWidth="1"/>
    <col min="2834" max="2834" width="10.5" style="9" customWidth="1"/>
    <col min="2835" max="2837" width="12.6666666666667" style="9" customWidth="1"/>
    <col min="2838" max="2838" width="11.6666666666667" style="9" customWidth="1"/>
    <col min="2839" max="2839" width="9.16666666666667" style="9" customWidth="1"/>
    <col min="2840" max="2840" width="7.66666666666667" style="9" customWidth="1"/>
    <col min="2841" max="2841" width="19.1666666666667" style="9" customWidth="1"/>
    <col min="2842" max="2842" width="11.6666666666667" style="9" customWidth="1"/>
    <col min="2843" max="2843" width="5.66666666666667" style="9" customWidth="1"/>
    <col min="2844" max="2844" width="6.16666666666667" style="9" customWidth="1"/>
    <col min="2845" max="3075" width="9" style="9" customWidth="1"/>
    <col min="3076" max="3076" width="5.16666666666667" style="9" customWidth="1"/>
    <col min="3077" max="3077" width="52.1666666666667" style="9" customWidth="1"/>
    <col min="3078" max="3078" width="8.5" style="9" customWidth="1"/>
    <col min="3079" max="3079" width="12.6666666666667" style="9" customWidth="1"/>
    <col min="3080" max="3080" width="11.1666666666667" style="9" customWidth="1"/>
    <col min="3081" max="3081" width="13.6666666666667" style="9" customWidth="1"/>
    <col min="3082" max="3082" width="14.1666666666667" style="9" customWidth="1"/>
    <col min="3083" max="3083" width="12.6666666666667" style="9" customWidth="1"/>
    <col min="3084" max="3085" width="10.1666666666667" style="9" customWidth="1"/>
    <col min="3086" max="3086" width="10.5" style="9" customWidth="1"/>
    <col min="3087" max="3087" width="11.1666666666667" style="9" customWidth="1"/>
    <col min="3088" max="3088" width="8.16666666666667" style="9" customWidth="1"/>
    <col min="3089" max="3089" width="5.66666666666667" style="9" customWidth="1"/>
    <col min="3090" max="3090" width="10.5" style="9" customWidth="1"/>
    <col min="3091" max="3093" width="12.6666666666667" style="9" customWidth="1"/>
    <col min="3094" max="3094" width="11.6666666666667" style="9" customWidth="1"/>
    <col min="3095" max="3095" width="9.16666666666667" style="9" customWidth="1"/>
    <col min="3096" max="3096" width="7.66666666666667" style="9" customWidth="1"/>
    <col min="3097" max="3097" width="19.1666666666667" style="9" customWidth="1"/>
    <col min="3098" max="3098" width="11.6666666666667" style="9" customWidth="1"/>
    <col min="3099" max="3099" width="5.66666666666667" style="9" customWidth="1"/>
    <col min="3100" max="3100" width="6.16666666666667" style="9" customWidth="1"/>
    <col min="3101" max="3331" width="9" style="9" customWidth="1"/>
    <col min="3332" max="3332" width="5.16666666666667" style="9" customWidth="1"/>
    <col min="3333" max="3333" width="52.1666666666667" style="9" customWidth="1"/>
    <col min="3334" max="3334" width="8.5" style="9" customWidth="1"/>
    <col min="3335" max="3335" width="12.6666666666667" style="9" customWidth="1"/>
    <col min="3336" max="3336" width="11.1666666666667" style="9" customWidth="1"/>
    <col min="3337" max="3337" width="13.6666666666667" style="9" customWidth="1"/>
    <col min="3338" max="3338" width="14.1666666666667" style="9" customWidth="1"/>
    <col min="3339" max="3339" width="12.6666666666667" style="9" customWidth="1"/>
    <col min="3340" max="3341" width="10.1666666666667" style="9" customWidth="1"/>
    <col min="3342" max="3342" width="10.5" style="9" customWidth="1"/>
    <col min="3343" max="3343" width="11.1666666666667" style="9" customWidth="1"/>
    <col min="3344" max="3344" width="8.16666666666667" style="9" customWidth="1"/>
    <col min="3345" max="3345" width="5.66666666666667" style="9" customWidth="1"/>
    <col min="3346" max="3346" width="10.5" style="9" customWidth="1"/>
    <col min="3347" max="3349" width="12.6666666666667" style="9" customWidth="1"/>
    <col min="3350" max="3350" width="11.6666666666667" style="9" customWidth="1"/>
    <col min="3351" max="3351" width="9.16666666666667" style="9" customWidth="1"/>
    <col min="3352" max="3352" width="7.66666666666667" style="9" customWidth="1"/>
    <col min="3353" max="3353" width="19.1666666666667" style="9" customWidth="1"/>
    <col min="3354" max="3354" width="11.6666666666667" style="9" customWidth="1"/>
    <col min="3355" max="3355" width="5.66666666666667" style="9" customWidth="1"/>
    <col min="3356" max="3356" width="6.16666666666667" style="9" customWidth="1"/>
    <col min="3357" max="3587" width="9" style="9" customWidth="1"/>
    <col min="3588" max="3588" width="5.16666666666667" style="9" customWidth="1"/>
    <col min="3589" max="3589" width="52.1666666666667" style="9" customWidth="1"/>
    <col min="3590" max="3590" width="8.5" style="9" customWidth="1"/>
    <col min="3591" max="3591" width="12.6666666666667" style="9" customWidth="1"/>
    <col min="3592" max="3592" width="11.1666666666667" style="9" customWidth="1"/>
    <col min="3593" max="3593" width="13.6666666666667" style="9" customWidth="1"/>
    <col min="3594" max="3594" width="14.1666666666667" style="9" customWidth="1"/>
    <col min="3595" max="3595" width="12.6666666666667" style="9" customWidth="1"/>
    <col min="3596" max="3597" width="10.1666666666667" style="9" customWidth="1"/>
    <col min="3598" max="3598" width="10.5" style="9" customWidth="1"/>
    <col min="3599" max="3599" width="11.1666666666667" style="9" customWidth="1"/>
    <col min="3600" max="3600" width="8.16666666666667" style="9" customWidth="1"/>
    <col min="3601" max="3601" width="5.66666666666667" style="9" customWidth="1"/>
    <col min="3602" max="3602" width="10.5" style="9" customWidth="1"/>
    <col min="3603" max="3605" width="12.6666666666667" style="9" customWidth="1"/>
    <col min="3606" max="3606" width="11.6666666666667" style="9" customWidth="1"/>
    <col min="3607" max="3607" width="9.16666666666667" style="9" customWidth="1"/>
    <col min="3608" max="3608" width="7.66666666666667" style="9" customWidth="1"/>
    <col min="3609" max="3609" width="19.1666666666667" style="9" customWidth="1"/>
    <col min="3610" max="3610" width="11.6666666666667" style="9" customWidth="1"/>
    <col min="3611" max="3611" width="5.66666666666667" style="9" customWidth="1"/>
    <col min="3612" max="3612" width="6.16666666666667" style="9" customWidth="1"/>
    <col min="3613" max="3843" width="9" style="9" customWidth="1"/>
    <col min="3844" max="3844" width="5.16666666666667" style="9" customWidth="1"/>
    <col min="3845" max="3845" width="52.1666666666667" style="9" customWidth="1"/>
    <col min="3846" max="3846" width="8.5" style="9" customWidth="1"/>
    <col min="3847" max="3847" width="12.6666666666667" style="9" customWidth="1"/>
    <col min="3848" max="3848" width="11.1666666666667" style="9" customWidth="1"/>
    <col min="3849" max="3849" width="13.6666666666667" style="9" customWidth="1"/>
    <col min="3850" max="3850" width="14.1666666666667" style="9" customWidth="1"/>
    <col min="3851" max="3851" width="12.6666666666667" style="9" customWidth="1"/>
    <col min="3852" max="3853" width="10.1666666666667" style="9" customWidth="1"/>
    <col min="3854" max="3854" width="10.5" style="9" customWidth="1"/>
    <col min="3855" max="3855" width="11.1666666666667" style="9" customWidth="1"/>
    <col min="3856" max="3856" width="8.16666666666667" style="9" customWidth="1"/>
    <col min="3857" max="3857" width="5.66666666666667" style="9" customWidth="1"/>
    <col min="3858" max="3858" width="10.5" style="9" customWidth="1"/>
    <col min="3859" max="3861" width="12.6666666666667" style="9" customWidth="1"/>
    <col min="3862" max="3862" width="11.6666666666667" style="9" customWidth="1"/>
    <col min="3863" max="3863" width="9.16666666666667" style="9" customWidth="1"/>
    <col min="3864" max="3864" width="7.66666666666667" style="9" customWidth="1"/>
    <col min="3865" max="3865" width="19.1666666666667" style="9" customWidth="1"/>
    <col min="3866" max="3866" width="11.6666666666667" style="9" customWidth="1"/>
    <col min="3867" max="3867" width="5.66666666666667" style="9" customWidth="1"/>
    <col min="3868" max="3868" width="6.16666666666667" style="9" customWidth="1"/>
    <col min="3869" max="4099" width="9" style="9" customWidth="1"/>
    <col min="4100" max="4100" width="5.16666666666667" style="9" customWidth="1"/>
    <col min="4101" max="4101" width="52.1666666666667" style="9" customWidth="1"/>
    <col min="4102" max="4102" width="8.5" style="9" customWidth="1"/>
    <col min="4103" max="4103" width="12.6666666666667" style="9" customWidth="1"/>
    <col min="4104" max="4104" width="11.1666666666667" style="9" customWidth="1"/>
    <col min="4105" max="4105" width="13.6666666666667" style="9" customWidth="1"/>
    <col min="4106" max="4106" width="14.1666666666667" style="9" customWidth="1"/>
    <col min="4107" max="4107" width="12.6666666666667" style="9" customWidth="1"/>
    <col min="4108" max="4109" width="10.1666666666667" style="9" customWidth="1"/>
    <col min="4110" max="4110" width="10.5" style="9" customWidth="1"/>
    <col min="4111" max="4111" width="11.1666666666667" style="9" customWidth="1"/>
    <col min="4112" max="4112" width="8.16666666666667" style="9" customWidth="1"/>
    <col min="4113" max="4113" width="5.66666666666667" style="9" customWidth="1"/>
    <col min="4114" max="4114" width="10.5" style="9" customWidth="1"/>
    <col min="4115" max="4117" width="12.6666666666667" style="9" customWidth="1"/>
    <col min="4118" max="4118" width="11.6666666666667" style="9" customWidth="1"/>
    <col min="4119" max="4119" width="9.16666666666667" style="9" customWidth="1"/>
    <col min="4120" max="4120" width="7.66666666666667" style="9" customWidth="1"/>
    <col min="4121" max="4121" width="19.1666666666667" style="9" customWidth="1"/>
    <col min="4122" max="4122" width="11.6666666666667" style="9" customWidth="1"/>
    <col min="4123" max="4123" width="5.66666666666667" style="9" customWidth="1"/>
    <col min="4124" max="4124" width="6.16666666666667" style="9" customWidth="1"/>
    <col min="4125" max="4355" width="9" style="9" customWidth="1"/>
    <col min="4356" max="4356" width="5.16666666666667" style="9" customWidth="1"/>
    <col min="4357" max="4357" width="52.1666666666667" style="9" customWidth="1"/>
    <col min="4358" max="4358" width="8.5" style="9" customWidth="1"/>
    <col min="4359" max="4359" width="12.6666666666667" style="9" customWidth="1"/>
    <col min="4360" max="4360" width="11.1666666666667" style="9" customWidth="1"/>
    <col min="4361" max="4361" width="13.6666666666667" style="9" customWidth="1"/>
    <col min="4362" max="4362" width="14.1666666666667" style="9" customWidth="1"/>
    <col min="4363" max="4363" width="12.6666666666667" style="9" customWidth="1"/>
    <col min="4364" max="4365" width="10.1666666666667" style="9" customWidth="1"/>
    <col min="4366" max="4366" width="10.5" style="9" customWidth="1"/>
    <col min="4367" max="4367" width="11.1666666666667" style="9" customWidth="1"/>
    <col min="4368" max="4368" width="8.16666666666667" style="9" customWidth="1"/>
    <col min="4369" max="4369" width="5.66666666666667" style="9" customWidth="1"/>
    <col min="4370" max="4370" width="10.5" style="9" customWidth="1"/>
    <col min="4371" max="4373" width="12.6666666666667" style="9" customWidth="1"/>
    <col min="4374" max="4374" width="11.6666666666667" style="9" customWidth="1"/>
    <col min="4375" max="4375" width="9.16666666666667" style="9" customWidth="1"/>
    <col min="4376" max="4376" width="7.66666666666667" style="9" customWidth="1"/>
    <col min="4377" max="4377" width="19.1666666666667" style="9" customWidth="1"/>
    <col min="4378" max="4378" width="11.6666666666667" style="9" customWidth="1"/>
    <col min="4379" max="4379" width="5.66666666666667" style="9" customWidth="1"/>
    <col min="4380" max="4380" width="6.16666666666667" style="9" customWidth="1"/>
    <col min="4381" max="4611" width="9" style="9" customWidth="1"/>
    <col min="4612" max="4612" width="5.16666666666667" style="9" customWidth="1"/>
    <col min="4613" max="4613" width="52.1666666666667" style="9" customWidth="1"/>
    <col min="4614" max="4614" width="8.5" style="9" customWidth="1"/>
    <col min="4615" max="4615" width="12.6666666666667" style="9" customWidth="1"/>
    <col min="4616" max="4616" width="11.1666666666667" style="9" customWidth="1"/>
    <col min="4617" max="4617" width="13.6666666666667" style="9" customWidth="1"/>
    <col min="4618" max="4618" width="14.1666666666667" style="9" customWidth="1"/>
    <col min="4619" max="4619" width="12.6666666666667" style="9" customWidth="1"/>
    <col min="4620" max="4621" width="10.1666666666667" style="9" customWidth="1"/>
    <col min="4622" max="4622" width="10.5" style="9" customWidth="1"/>
    <col min="4623" max="4623" width="11.1666666666667" style="9" customWidth="1"/>
    <col min="4624" max="4624" width="8.16666666666667" style="9" customWidth="1"/>
    <col min="4625" max="4625" width="5.66666666666667" style="9" customWidth="1"/>
    <col min="4626" max="4626" width="10.5" style="9" customWidth="1"/>
    <col min="4627" max="4629" width="12.6666666666667" style="9" customWidth="1"/>
    <col min="4630" max="4630" width="11.6666666666667" style="9" customWidth="1"/>
    <col min="4631" max="4631" width="9.16666666666667" style="9" customWidth="1"/>
    <col min="4632" max="4632" width="7.66666666666667" style="9" customWidth="1"/>
    <col min="4633" max="4633" width="19.1666666666667" style="9" customWidth="1"/>
    <col min="4634" max="4634" width="11.6666666666667" style="9" customWidth="1"/>
    <col min="4635" max="4635" width="5.66666666666667" style="9" customWidth="1"/>
    <col min="4636" max="4636" width="6.16666666666667" style="9" customWidth="1"/>
    <col min="4637" max="4867" width="9" style="9" customWidth="1"/>
    <col min="4868" max="4868" width="5.16666666666667" style="9" customWidth="1"/>
    <col min="4869" max="4869" width="52.1666666666667" style="9" customWidth="1"/>
    <col min="4870" max="4870" width="8.5" style="9" customWidth="1"/>
    <col min="4871" max="4871" width="12.6666666666667" style="9" customWidth="1"/>
    <col min="4872" max="4872" width="11.1666666666667" style="9" customWidth="1"/>
    <col min="4873" max="4873" width="13.6666666666667" style="9" customWidth="1"/>
    <col min="4874" max="4874" width="14.1666666666667" style="9" customWidth="1"/>
    <col min="4875" max="4875" width="12.6666666666667" style="9" customWidth="1"/>
    <col min="4876" max="4877" width="10.1666666666667" style="9" customWidth="1"/>
    <col min="4878" max="4878" width="10.5" style="9" customWidth="1"/>
    <col min="4879" max="4879" width="11.1666666666667" style="9" customWidth="1"/>
    <col min="4880" max="4880" width="8.16666666666667" style="9" customWidth="1"/>
    <col min="4881" max="4881" width="5.66666666666667" style="9" customWidth="1"/>
    <col min="4882" max="4882" width="10.5" style="9" customWidth="1"/>
    <col min="4883" max="4885" width="12.6666666666667" style="9" customWidth="1"/>
    <col min="4886" max="4886" width="11.6666666666667" style="9" customWidth="1"/>
    <col min="4887" max="4887" width="9.16666666666667" style="9" customWidth="1"/>
    <col min="4888" max="4888" width="7.66666666666667" style="9" customWidth="1"/>
    <col min="4889" max="4889" width="19.1666666666667" style="9" customWidth="1"/>
    <col min="4890" max="4890" width="11.6666666666667" style="9" customWidth="1"/>
    <col min="4891" max="4891" width="5.66666666666667" style="9" customWidth="1"/>
    <col min="4892" max="4892" width="6.16666666666667" style="9" customWidth="1"/>
    <col min="4893" max="5123" width="9" style="9" customWidth="1"/>
    <col min="5124" max="5124" width="5.16666666666667" style="9" customWidth="1"/>
    <col min="5125" max="5125" width="52.1666666666667" style="9" customWidth="1"/>
    <col min="5126" max="5126" width="8.5" style="9" customWidth="1"/>
    <col min="5127" max="5127" width="12.6666666666667" style="9" customWidth="1"/>
    <col min="5128" max="5128" width="11.1666666666667" style="9" customWidth="1"/>
    <col min="5129" max="5129" width="13.6666666666667" style="9" customWidth="1"/>
    <col min="5130" max="5130" width="14.1666666666667" style="9" customWidth="1"/>
    <col min="5131" max="5131" width="12.6666666666667" style="9" customWidth="1"/>
    <col min="5132" max="5133" width="10.1666666666667" style="9" customWidth="1"/>
    <col min="5134" max="5134" width="10.5" style="9" customWidth="1"/>
    <col min="5135" max="5135" width="11.1666666666667" style="9" customWidth="1"/>
    <col min="5136" max="5136" width="8.16666666666667" style="9" customWidth="1"/>
    <col min="5137" max="5137" width="5.66666666666667" style="9" customWidth="1"/>
    <col min="5138" max="5138" width="10.5" style="9" customWidth="1"/>
    <col min="5139" max="5141" width="12.6666666666667" style="9" customWidth="1"/>
    <col min="5142" max="5142" width="11.6666666666667" style="9" customWidth="1"/>
    <col min="5143" max="5143" width="9.16666666666667" style="9" customWidth="1"/>
    <col min="5144" max="5144" width="7.66666666666667" style="9" customWidth="1"/>
    <col min="5145" max="5145" width="19.1666666666667" style="9" customWidth="1"/>
    <col min="5146" max="5146" width="11.6666666666667" style="9" customWidth="1"/>
    <col min="5147" max="5147" width="5.66666666666667" style="9" customWidth="1"/>
    <col min="5148" max="5148" width="6.16666666666667" style="9" customWidth="1"/>
    <col min="5149" max="5379" width="9" style="9" customWidth="1"/>
    <col min="5380" max="5380" width="5.16666666666667" style="9" customWidth="1"/>
    <col min="5381" max="5381" width="52.1666666666667" style="9" customWidth="1"/>
    <col min="5382" max="5382" width="8.5" style="9" customWidth="1"/>
    <col min="5383" max="5383" width="12.6666666666667" style="9" customWidth="1"/>
    <col min="5384" max="5384" width="11.1666666666667" style="9" customWidth="1"/>
    <col min="5385" max="5385" width="13.6666666666667" style="9" customWidth="1"/>
    <col min="5386" max="5386" width="14.1666666666667" style="9" customWidth="1"/>
    <col min="5387" max="5387" width="12.6666666666667" style="9" customWidth="1"/>
    <col min="5388" max="5389" width="10.1666666666667" style="9" customWidth="1"/>
    <col min="5390" max="5390" width="10.5" style="9" customWidth="1"/>
    <col min="5391" max="5391" width="11.1666666666667" style="9" customWidth="1"/>
    <col min="5392" max="5392" width="8.16666666666667" style="9" customWidth="1"/>
    <col min="5393" max="5393" width="5.66666666666667" style="9" customWidth="1"/>
    <col min="5394" max="5394" width="10.5" style="9" customWidth="1"/>
    <col min="5395" max="5397" width="12.6666666666667" style="9" customWidth="1"/>
    <col min="5398" max="5398" width="11.6666666666667" style="9" customWidth="1"/>
    <col min="5399" max="5399" width="9.16666666666667" style="9" customWidth="1"/>
    <col min="5400" max="5400" width="7.66666666666667" style="9" customWidth="1"/>
    <col min="5401" max="5401" width="19.1666666666667" style="9" customWidth="1"/>
    <col min="5402" max="5402" width="11.6666666666667" style="9" customWidth="1"/>
    <col min="5403" max="5403" width="5.66666666666667" style="9" customWidth="1"/>
    <col min="5404" max="5404" width="6.16666666666667" style="9" customWidth="1"/>
    <col min="5405" max="5635" width="9" style="9" customWidth="1"/>
    <col min="5636" max="5636" width="5.16666666666667" style="9" customWidth="1"/>
    <col min="5637" max="5637" width="52.1666666666667" style="9" customWidth="1"/>
    <col min="5638" max="5638" width="8.5" style="9" customWidth="1"/>
    <col min="5639" max="5639" width="12.6666666666667" style="9" customWidth="1"/>
    <col min="5640" max="5640" width="11.1666666666667" style="9" customWidth="1"/>
    <col min="5641" max="5641" width="13.6666666666667" style="9" customWidth="1"/>
    <col min="5642" max="5642" width="14.1666666666667" style="9" customWidth="1"/>
    <col min="5643" max="5643" width="12.6666666666667" style="9" customWidth="1"/>
    <col min="5644" max="5645" width="10.1666666666667" style="9" customWidth="1"/>
    <col min="5646" max="5646" width="10.5" style="9" customWidth="1"/>
    <col min="5647" max="5647" width="11.1666666666667" style="9" customWidth="1"/>
    <col min="5648" max="5648" width="8.16666666666667" style="9" customWidth="1"/>
    <col min="5649" max="5649" width="5.66666666666667" style="9" customWidth="1"/>
    <col min="5650" max="5650" width="10.5" style="9" customWidth="1"/>
    <col min="5651" max="5653" width="12.6666666666667" style="9" customWidth="1"/>
    <col min="5654" max="5654" width="11.6666666666667" style="9" customWidth="1"/>
    <col min="5655" max="5655" width="9.16666666666667" style="9" customWidth="1"/>
    <col min="5656" max="5656" width="7.66666666666667" style="9" customWidth="1"/>
    <col min="5657" max="5657" width="19.1666666666667" style="9" customWidth="1"/>
    <col min="5658" max="5658" width="11.6666666666667" style="9" customWidth="1"/>
    <col min="5659" max="5659" width="5.66666666666667" style="9" customWidth="1"/>
    <col min="5660" max="5660" width="6.16666666666667" style="9" customWidth="1"/>
    <col min="5661" max="5891" width="9" style="9" customWidth="1"/>
    <col min="5892" max="5892" width="5.16666666666667" style="9" customWidth="1"/>
    <col min="5893" max="5893" width="52.1666666666667" style="9" customWidth="1"/>
    <col min="5894" max="5894" width="8.5" style="9" customWidth="1"/>
    <col min="5895" max="5895" width="12.6666666666667" style="9" customWidth="1"/>
    <col min="5896" max="5896" width="11.1666666666667" style="9" customWidth="1"/>
    <col min="5897" max="5897" width="13.6666666666667" style="9" customWidth="1"/>
    <col min="5898" max="5898" width="14.1666666666667" style="9" customWidth="1"/>
    <col min="5899" max="5899" width="12.6666666666667" style="9" customWidth="1"/>
    <col min="5900" max="5901" width="10.1666666666667" style="9" customWidth="1"/>
    <col min="5902" max="5902" width="10.5" style="9" customWidth="1"/>
    <col min="5903" max="5903" width="11.1666666666667" style="9" customWidth="1"/>
    <col min="5904" max="5904" width="8.16666666666667" style="9" customWidth="1"/>
    <col min="5905" max="5905" width="5.66666666666667" style="9" customWidth="1"/>
    <col min="5906" max="5906" width="10.5" style="9" customWidth="1"/>
    <col min="5907" max="5909" width="12.6666666666667" style="9" customWidth="1"/>
    <col min="5910" max="5910" width="11.6666666666667" style="9" customWidth="1"/>
    <col min="5911" max="5911" width="9.16666666666667" style="9" customWidth="1"/>
    <col min="5912" max="5912" width="7.66666666666667" style="9" customWidth="1"/>
    <col min="5913" max="5913" width="19.1666666666667" style="9" customWidth="1"/>
    <col min="5914" max="5914" width="11.6666666666667" style="9" customWidth="1"/>
    <col min="5915" max="5915" width="5.66666666666667" style="9" customWidth="1"/>
    <col min="5916" max="5916" width="6.16666666666667" style="9" customWidth="1"/>
    <col min="5917" max="6147" width="9" style="9" customWidth="1"/>
    <col min="6148" max="6148" width="5.16666666666667" style="9" customWidth="1"/>
    <col min="6149" max="6149" width="52.1666666666667" style="9" customWidth="1"/>
    <col min="6150" max="6150" width="8.5" style="9" customWidth="1"/>
    <col min="6151" max="6151" width="12.6666666666667" style="9" customWidth="1"/>
    <col min="6152" max="6152" width="11.1666666666667" style="9" customWidth="1"/>
    <col min="6153" max="6153" width="13.6666666666667" style="9" customWidth="1"/>
    <col min="6154" max="6154" width="14.1666666666667" style="9" customWidth="1"/>
    <col min="6155" max="6155" width="12.6666666666667" style="9" customWidth="1"/>
    <col min="6156" max="6157" width="10.1666666666667" style="9" customWidth="1"/>
    <col min="6158" max="6158" width="10.5" style="9" customWidth="1"/>
    <col min="6159" max="6159" width="11.1666666666667" style="9" customWidth="1"/>
    <col min="6160" max="6160" width="8.16666666666667" style="9" customWidth="1"/>
    <col min="6161" max="6161" width="5.66666666666667" style="9" customWidth="1"/>
    <col min="6162" max="6162" width="10.5" style="9" customWidth="1"/>
    <col min="6163" max="6165" width="12.6666666666667" style="9" customWidth="1"/>
    <col min="6166" max="6166" width="11.6666666666667" style="9" customWidth="1"/>
    <col min="6167" max="6167" width="9.16666666666667" style="9" customWidth="1"/>
    <col min="6168" max="6168" width="7.66666666666667" style="9" customWidth="1"/>
    <col min="6169" max="6169" width="19.1666666666667" style="9" customWidth="1"/>
    <col min="6170" max="6170" width="11.6666666666667" style="9" customWidth="1"/>
    <col min="6171" max="6171" width="5.66666666666667" style="9" customWidth="1"/>
    <col min="6172" max="6172" width="6.16666666666667" style="9" customWidth="1"/>
    <col min="6173" max="6403" width="9" style="9" customWidth="1"/>
    <col min="6404" max="6404" width="5.16666666666667" style="9" customWidth="1"/>
    <col min="6405" max="6405" width="52.1666666666667" style="9" customWidth="1"/>
    <col min="6406" max="6406" width="8.5" style="9" customWidth="1"/>
    <col min="6407" max="6407" width="12.6666666666667" style="9" customWidth="1"/>
    <col min="6408" max="6408" width="11.1666666666667" style="9" customWidth="1"/>
    <col min="6409" max="6409" width="13.6666666666667" style="9" customWidth="1"/>
    <col min="6410" max="6410" width="14.1666666666667" style="9" customWidth="1"/>
    <col min="6411" max="6411" width="12.6666666666667" style="9" customWidth="1"/>
    <col min="6412" max="6413" width="10.1666666666667" style="9" customWidth="1"/>
    <col min="6414" max="6414" width="10.5" style="9" customWidth="1"/>
    <col min="6415" max="6415" width="11.1666666666667" style="9" customWidth="1"/>
    <col min="6416" max="6416" width="8.16666666666667" style="9" customWidth="1"/>
    <col min="6417" max="6417" width="5.66666666666667" style="9" customWidth="1"/>
    <col min="6418" max="6418" width="10.5" style="9" customWidth="1"/>
    <col min="6419" max="6421" width="12.6666666666667" style="9" customWidth="1"/>
    <col min="6422" max="6422" width="11.6666666666667" style="9" customWidth="1"/>
    <col min="6423" max="6423" width="9.16666666666667" style="9" customWidth="1"/>
    <col min="6424" max="6424" width="7.66666666666667" style="9" customWidth="1"/>
    <col min="6425" max="6425" width="19.1666666666667" style="9" customWidth="1"/>
    <col min="6426" max="6426" width="11.6666666666667" style="9" customWidth="1"/>
    <col min="6427" max="6427" width="5.66666666666667" style="9" customWidth="1"/>
    <col min="6428" max="6428" width="6.16666666666667" style="9" customWidth="1"/>
    <col min="6429" max="6659" width="9" style="9" customWidth="1"/>
    <col min="6660" max="6660" width="5.16666666666667" style="9" customWidth="1"/>
    <col min="6661" max="6661" width="52.1666666666667" style="9" customWidth="1"/>
    <col min="6662" max="6662" width="8.5" style="9" customWidth="1"/>
    <col min="6663" max="6663" width="12.6666666666667" style="9" customWidth="1"/>
    <col min="6664" max="6664" width="11.1666666666667" style="9" customWidth="1"/>
    <col min="6665" max="6665" width="13.6666666666667" style="9" customWidth="1"/>
    <col min="6666" max="6666" width="14.1666666666667" style="9" customWidth="1"/>
    <col min="6667" max="6667" width="12.6666666666667" style="9" customWidth="1"/>
    <col min="6668" max="6669" width="10.1666666666667" style="9" customWidth="1"/>
    <col min="6670" max="6670" width="10.5" style="9" customWidth="1"/>
    <col min="6671" max="6671" width="11.1666666666667" style="9" customWidth="1"/>
    <col min="6672" max="6672" width="8.16666666666667" style="9" customWidth="1"/>
    <col min="6673" max="6673" width="5.66666666666667" style="9" customWidth="1"/>
    <col min="6674" max="6674" width="10.5" style="9" customWidth="1"/>
    <col min="6675" max="6677" width="12.6666666666667" style="9" customWidth="1"/>
    <col min="6678" max="6678" width="11.6666666666667" style="9" customWidth="1"/>
    <col min="6679" max="6679" width="9.16666666666667" style="9" customWidth="1"/>
    <col min="6680" max="6680" width="7.66666666666667" style="9" customWidth="1"/>
    <col min="6681" max="6681" width="19.1666666666667" style="9" customWidth="1"/>
    <col min="6682" max="6682" width="11.6666666666667" style="9" customWidth="1"/>
    <col min="6683" max="6683" width="5.66666666666667" style="9" customWidth="1"/>
    <col min="6684" max="6684" width="6.16666666666667" style="9" customWidth="1"/>
    <col min="6685" max="6915" width="9" style="9" customWidth="1"/>
    <col min="6916" max="6916" width="5.16666666666667" style="9" customWidth="1"/>
    <col min="6917" max="6917" width="52.1666666666667" style="9" customWidth="1"/>
    <col min="6918" max="6918" width="8.5" style="9" customWidth="1"/>
    <col min="6919" max="6919" width="12.6666666666667" style="9" customWidth="1"/>
    <col min="6920" max="6920" width="11.1666666666667" style="9" customWidth="1"/>
    <col min="6921" max="6921" width="13.6666666666667" style="9" customWidth="1"/>
    <col min="6922" max="6922" width="14.1666666666667" style="9" customWidth="1"/>
    <col min="6923" max="6923" width="12.6666666666667" style="9" customWidth="1"/>
    <col min="6924" max="6925" width="10.1666666666667" style="9" customWidth="1"/>
    <col min="6926" max="6926" width="10.5" style="9" customWidth="1"/>
    <col min="6927" max="6927" width="11.1666666666667" style="9" customWidth="1"/>
    <col min="6928" max="6928" width="8.16666666666667" style="9" customWidth="1"/>
    <col min="6929" max="6929" width="5.66666666666667" style="9" customWidth="1"/>
    <col min="6930" max="6930" width="10.5" style="9" customWidth="1"/>
    <col min="6931" max="6933" width="12.6666666666667" style="9" customWidth="1"/>
    <col min="6934" max="6934" width="11.6666666666667" style="9" customWidth="1"/>
    <col min="6935" max="6935" width="9.16666666666667" style="9" customWidth="1"/>
    <col min="6936" max="6936" width="7.66666666666667" style="9" customWidth="1"/>
    <col min="6937" max="6937" width="19.1666666666667" style="9" customWidth="1"/>
    <col min="6938" max="6938" width="11.6666666666667" style="9" customWidth="1"/>
    <col min="6939" max="6939" width="5.66666666666667" style="9" customWidth="1"/>
    <col min="6940" max="6940" width="6.16666666666667" style="9" customWidth="1"/>
    <col min="6941" max="7171" width="9" style="9" customWidth="1"/>
    <col min="7172" max="7172" width="5.16666666666667" style="9" customWidth="1"/>
    <col min="7173" max="7173" width="52.1666666666667" style="9" customWidth="1"/>
    <col min="7174" max="7174" width="8.5" style="9" customWidth="1"/>
    <col min="7175" max="7175" width="12.6666666666667" style="9" customWidth="1"/>
    <col min="7176" max="7176" width="11.1666666666667" style="9" customWidth="1"/>
    <col min="7177" max="7177" width="13.6666666666667" style="9" customWidth="1"/>
    <col min="7178" max="7178" width="14.1666666666667" style="9" customWidth="1"/>
    <col min="7179" max="7179" width="12.6666666666667" style="9" customWidth="1"/>
    <col min="7180" max="7181" width="10.1666666666667" style="9" customWidth="1"/>
    <col min="7182" max="7182" width="10.5" style="9" customWidth="1"/>
    <col min="7183" max="7183" width="11.1666666666667" style="9" customWidth="1"/>
    <col min="7184" max="7184" width="8.16666666666667" style="9" customWidth="1"/>
    <col min="7185" max="7185" width="5.66666666666667" style="9" customWidth="1"/>
    <col min="7186" max="7186" width="10.5" style="9" customWidth="1"/>
    <col min="7187" max="7189" width="12.6666666666667" style="9" customWidth="1"/>
    <col min="7190" max="7190" width="11.6666666666667" style="9" customWidth="1"/>
    <col min="7191" max="7191" width="9.16666666666667" style="9" customWidth="1"/>
    <col min="7192" max="7192" width="7.66666666666667" style="9" customWidth="1"/>
    <col min="7193" max="7193" width="19.1666666666667" style="9" customWidth="1"/>
    <col min="7194" max="7194" width="11.6666666666667" style="9" customWidth="1"/>
    <col min="7195" max="7195" width="5.66666666666667" style="9" customWidth="1"/>
    <col min="7196" max="7196" width="6.16666666666667" style="9" customWidth="1"/>
    <col min="7197" max="7427" width="9" style="9" customWidth="1"/>
    <col min="7428" max="7428" width="5.16666666666667" style="9" customWidth="1"/>
    <col min="7429" max="7429" width="52.1666666666667" style="9" customWidth="1"/>
    <col min="7430" max="7430" width="8.5" style="9" customWidth="1"/>
    <col min="7431" max="7431" width="12.6666666666667" style="9" customWidth="1"/>
    <col min="7432" max="7432" width="11.1666666666667" style="9" customWidth="1"/>
    <col min="7433" max="7433" width="13.6666666666667" style="9" customWidth="1"/>
    <col min="7434" max="7434" width="14.1666666666667" style="9" customWidth="1"/>
    <col min="7435" max="7435" width="12.6666666666667" style="9" customWidth="1"/>
    <col min="7436" max="7437" width="10.1666666666667" style="9" customWidth="1"/>
    <col min="7438" max="7438" width="10.5" style="9" customWidth="1"/>
    <col min="7439" max="7439" width="11.1666666666667" style="9" customWidth="1"/>
    <col min="7440" max="7440" width="8.16666666666667" style="9" customWidth="1"/>
    <col min="7441" max="7441" width="5.66666666666667" style="9" customWidth="1"/>
    <col min="7442" max="7442" width="10.5" style="9" customWidth="1"/>
    <col min="7443" max="7445" width="12.6666666666667" style="9" customWidth="1"/>
    <col min="7446" max="7446" width="11.6666666666667" style="9" customWidth="1"/>
    <col min="7447" max="7447" width="9.16666666666667" style="9" customWidth="1"/>
    <col min="7448" max="7448" width="7.66666666666667" style="9" customWidth="1"/>
    <col min="7449" max="7449" width="19.1666666666667" style="9" customWidth="1"/>
    <col min="7450" max="7450" width="11.6666666666667" style="9" customWidth="1"/>
    <col min="7451" max="7451" width="5.66666666666667" style="9" customWidth="1"/>
    <col min="7452" max="7452" width="6.16666666666667" style="9" customWidth="1"/>
    <col min="7453" max="7683" width="9" style="9" customWidth="1"/>
    <col min="7684" max="7684" width="5.16666666666667" style="9" customWidth="1"/>
    <col min="7685" max="7685" width="52.1666666666667" style="9" customWidth="1"/>
    <col min="7686" max="7686" width="8.5" style="9" customWidth="1"/>
    <col min="7687" max="7687" width="12.6666666666667" style="9" customWidth="1"/>
    <col min="7688" max="7688" width="11.1666666666667" style="9" customWidth="1"/>
    <col min="7689" max="7689" width="13.6666666666667" style="9" customWidth="1"/>
    <col min="7690" max="7690" width="14.1666666666667" style="9" customWidth="1"/>
    <col min="7691" max="7691" width="12.6666666666667" style="9" customWidth="1"/>
    <col min="7692" max="7693" width="10.1666666666667" style="9" customWidth="1"/>
    <col min="7694" max="7694" width="10.5" style="9" customWidth="1"/>
    <col min="7695" max="7695" width="11.1666666666667" style="9" customWidth="1"/>
    <col min="7696" max="7696" width="8.16666666666667" style="9" customWidth="1"/>
    <col min="7697" max="7697" width="5.66666666666667" style="9" customWidth="1"/>
    <col min="7698" max="7698" width="10.5" style="9" customWidth="1"/>
    <col min="7699" max="7701" width="12.6666666666667" style="9" customWidth="1"/>
    <col min="7702" max="7702" width="11.6666666666667" style="9" customWidth="1"/>
    <col min="7703" max="7703" width="9.16666666666667" style="9" customWidth="1"/>
    <col min="7704" max="7704" width="7.66666666666667" style="9" customWidth="1"/>
    <col min="7705" max="7705" width="19.1666666666667" style="9" customWidth="1"/>
    <col min="7706" max="7706" width="11.6666666666667" style="9" customWidth="1"/>
    <col min="7707" max="7707" width="5.66666666666667" style="9" customWidth="1"/>
    <col min="7708" max="7708" width="6.16666666666667" style="9" customWidth="1"/>
    <col min="7709" max="7939" width="9" style="9" customWidth="1"/>
    <col min="7940" max="7940" width="5.16666666666667" style="9" customWidth="1"/>
    <col min="7941" max="7941" width="52.1666666666667" style="9" customWidth="1"/>
    <col min="7942" max="7942" width="8.5" style="9" customWidth="1"/>
    <col min="7943" max="7943" width="12.6666666666667" style="9" customWidth="1"/>
    <col min="7944" max="7944" width="11.1666666666667" style="9" customWidth="1"/>
    <col min="7945" max="7945" width="13.6666666666667" style="9" customWidth="1"/>
    <col min="7946" max="7946" width="14.1666666666667" style="9" customWidth="1"/>
    <col min="7947" max="7947" width="12.6666666666667" style="9" customWidth="1"/>
    <col min="7948" max="7949" width="10.1666666666667" style="9" customWidth="1"/>
    <col min="7950" max="7950" width="10.5" style="9" customWidth="1"/>
    <col min="7951" max="7951" width="11.1666666666667" style="9" customWidth="1"/>
    <col min="7952" max="7952" width="8.16666666666667" style="9" customWidth="1"/>
    <col min="7953" max="7953" width="5.66666666666667" style="9" customWidth="1"/>
    <col min="7954" max="7954" width="10.5" style="9" customWidth="1"/>
    <col min="7955" max="7957" width="12.6666666666667" style="9" customWidth="1"/>
    <col min="7958" max="7958" width="11.6666666666667" style="9" customWidth="1"/>
    <col min="7959" max="7959" width="9.16666666666667" style="9" customWidth="1"/>
    <col min="7960" max="7960" width="7.66666666666667" style="9" customWidth="1"/>
    <col min="7961" max="7961" width="19.1666666666667" style="9" customWidth="1"/>
    <col min="7962" max="7962" width="11.6666666666667" style="9" customWidth="1"/>
    <col min="7963" max="7963" width="5.66666666666667" style="9" customWidth="1"/>
    <col min="7964" max="7964" width="6.16666666666667" style="9" customWidth="1"/>
    <col min="7965" max="8195" width="9" style="9" customWidth="1"/>
    <col min="8196" max="8196" width="5.16666666666667" style="9" customWidth="1"/>
    <col min="8197" max="8197" width="52.1666666666667" style="9" customWidth="1"/>
    <col min="8198" max="8198" width="8.5" style="9" customWidth="1"/>
    <col min="8199" max="8199" width="12.6666666666667" style="9" customWidth="1"/>
    <col min="8200" max="8200" width="11.1666666666667" style="9" customWidth="1"/>
    <col min="8201" max="8201" width="13.6666666666667" style="9" customWidth="1"/>
    <col min="8202" max="8202" width="14.1666666666667" style="9" customWidth="1"/>
    <col min="8203" max="8203" width="12.6666666666667" style="9" customWidth="1"/>
    <col min="8204" max="8205" width="10.1666666666667" style="9" customWidth="1"/>
    <col min="8206" max="8206" width="10.5" style="9" customWidth="1"/>
    <col min="8207" max="8207" width="11.1666666666667" style="9" customWidth="1"/>
    <col min="8208" max="8208" width="8.16666666666667" style="9" customWidth="1"/>
    <col min="8209" max="8209" width="5.66666666666667" style="9" customWidth="1"/>
    <col min="8210" max="8210" width="10.5" style="9" customWidth="1"/>
    <col min="8211" max="8213" width="12.6666666666667" style="9" customWidth="1"/>
    <col min="8214" max="8214" width="11.6666666666667" style="9" customWidth="1"/>
    <col min="8215" max="8215" width="9.16666666666667" style="9" customWidth="1"/>
    <col min="8216" max="8216" width="7.66666666666667" style="9" customWidth="1"/>
    <col min="8217" max="8217" width="19.1666666666667" style="9" customWidth="1"/>
    <col min="8218" max="8218" width="11.6666666666667" style="9" customWidth="1"/>
    <col min="8219" max="8219" width="5.66666666666667" style="9" customWidth="1"/>
    <col min="8220" max="8220" width="6.16666666666667" style="9" customWidth="1"/>
    <col min="8221" max="8451" width="9" style="9" customWidth="1"/>
    <col min="8452" max="8452" width="5.16666666666667" style="9" customWidth="1"/>
    <col min="8453" max="8453" width="52.1666666666667" style="9" customWidth="1"/>
    <col min="8454" max="8454" width="8.5" style="9" customWidth="1"/>
    <col min="8455" max="8455" width="12.6666666666667" style="9" customWidth="1"/>
    <col min="8456" max="8456" width="11.1666666666667" style="9" customWidth="1"/>
    <col min="8457" max="8457" width="13.6666666666667" style="9" customWidth="1"/>
    <col min="8458" max="8458" width="14.1666666666667" style="9" customWidth="1"/>
    <col min="8459" max="8459" width="12.6666666666667" style="9" customWidth="1"/>
    <col min="8460" max="8461" width="10.1666666666667" style="9" customWidth="1"/>
    <col min="8462" max="8462" width="10.5" style="9" customWidth="1"/>
    <col min="8463" max="8463" width="11.1666666666667" style="9" customWidth="1"/>
    <col min="8464" max="8464" width="8.16666666666667" style="9" customWidth="1"/>
    <col min="8465" max="8465" width="5.66666666666667" style="9" customWidth="1"/>
    <col min="8466" max="8466" width="10.5" style="9" customWidth="1"/>
    <col min="8467" max="8469" width="12.6666666666667" style="9" customWidth="1"/>
    <col min="8470" max="8470" width="11.6666666666667" style="9" customWidth="1"/>
    <col min="8471" max="8471" width="9.16666666666667" style="9" customWidth="1"/>
    <col min="8472" max="8472" width="7.66666666666667" style="9" customWidth="1"/>
    <col min="8473" max="8473" width="19.1666666666667" style="9" customWidth="1"/>
    <col min="8474" max="8474" width="11.6666666666667" style="9" customWidth="1"/>
    <col min="8475" max="8475" width="5.66666666666667" style="9" customWidth="1"/>
    <col min="8476" max="8476" width="6.16666666666667" style="9" customWidth="1"/>
    <col min="8477" max="8707" width="9" style="9" customWidth="1"/>
    <col min="8708" max="8708" width="5.16666666666667" style="9" customWidth="1"/>
    <col min="8709" max="8709" width="52.1666666666667" style="9" customWidth="1"/>
    <col min="8710" max="8710" width="8.5" style="9" customWidth="1"/>
    <col min="8711" max="8711" width="12.6666666666667" style="9" customWidth="1"/>
    <col min="8712" max="8712" width="11.1666666666667" style="9" customWidth="1"/>
    <col min="8713" max="8713" width="13.6666666666667" style="9" customWidth="1"/>
    <col min="8714" max="8714" width="14.1666666666667" style="9" customWidth="1"/>
    <col min="8715" max="8715" width="12.6666666666667" style="9" customWidth="1"/>
    <col min="8716" max="8717" width="10.1666666666667" style="9" customWidth="1"/>
    <col min="8718" max="8718" width="10.5" style="9" customWidth="1"/>
    <col min="8719" max="8719" width="11.1666666666667" style="9" customWidth="1"/>
    <col min="8720" max="8720" width="8.16666666666667" style="9" customWidth="1"/>
    <col min="8721" max="8721" width="5.66666666666667" style="9" customWidth="1"/>
    <col min="8722" max="8722" width="10.5" style="9" customWidth="1"/>
    <col min="8723" max="8725" width="12.6666666666667" style="9" customWidth="1"/>
    <col min="8726" max="8726" width="11.6666666666667" style="9" customWidth="1"/>
    <col min="8727" max="8727" width="9.16666666666667" style="9" customWidth="1"/>
    <col min="8728" max="8728" width="7.66666666666667" style="9" customWidth="1"/>
    <col min="8729" max="8729" width="19.1666666666667" style="9" customWidth="1"/>
    <col min="8730" max="8730" width="11.6666666666667" style="9" customWidth="1"/>
    <col min="8731" max="8731" width="5.66666666666667" style="9" customWidth="1"/>
    <col min="8732" max="8732" width="6.16666666666667" style="9" customWidth="1"/>
    <col min="8733" max="8963" width="9" style="9" customWidth="1"/>
    <col min="8964" max="8964" width="5.16666666666667" style="9" customWidth="1"/>
    <col min="8965" max="8965" width="52.1666666666667" style="9" customWidth="1"/>
    <col min="8966" max="8966" width="8.5" style="9" customWidth="1"/>
    <col min="8967" max="8967" width="12.6666666666667" style="9" customWidth="1"/>
    <col min="8968" max="8968" width="11.1666666666667" style="9" customWidth="1"/>
    <col min="8969" max="8969" width="13.6666666666667" style="9" customWidth="1"/>
    <col min="8970" max="8970" width="14.1666666666667" style="9" customWidth="1"/>
    <col min="8971" max="8971" width="12.6666666666667" style="9" customWidth="1"/>
    <col min="8972" max="8973" width="10.1666666666667" style="9" customWidth="1"/>
    <col min="8974" max="8974" width="10.5" style="9" customWidth="1"/>
    <col min="8975" max="8975" width="11.1666666666667" style="9" customWidth="1"/>
    <col min="8976" max="8976" width="8.16666666666667" style="9" customWidth="1"/>
    <col min="8977" max="8977" width="5.66666666666667" style="9" customWidth="1"/>
    <col min="8978" max="8978" width="10.5" style="9" customWidth="1"/>
    <col min="8979" max="8981" width="12.6666666666667" style="9" customWidth="1"/>
    <col min="8982" max="8982" width="11.6666666666667" style="9" customWidth="1"/>
    <col min="8983" max="8983" width="9.16666666666667" style="9" customWidth="1"/>
    <col min="8984" max="8984" width="7.66666666666667" style="9" customWidth="1"/>
    <col min="8985" max="8985" width="19.1666666666667" style="9" customWidth="1"/>
    <col min="8986" max="8986" width="11.6666666666667" style="9" customWidth="1"/>
    <col min="8987" max="8987" width="5.66666666666667" style="9" customWidth="1"/>
    <col min="8988" max="8988" width="6.16666666666667" style="9" customWidth="1"/>
    <col min="8989" max="9219" width="9" style="9" customWidth="1"/>
    <col min="9220" max="9220" width="5.16666666666667" style="9" customWidth="1"/>
    <col min="9221" max="9221" width="52.1666666666667" style="9" customWidth="1"/>
    <col min="9222" max="9222" width="8.5" style="9" customWidth="1"/>
    <col min="9223" max="9223" width="12.6666666666667" style="9" customWidth="1"/>
    <col min="9224" max="9224" width="11.1666666666667" style="9" customWidth="1"/>
    <col min="9225" max="9225" width="13.6666666666667" style="9" customWidth="1"/>
    <col min="9226" max="9226" width="14.1666666666667" style="9" customWidth="1"/>
    <col min="9227" max="9227" width="12.6666666666667" style="9" customWidth="1"/>
    <col min="9228" max="9229" width="10.1666666666667" style="9" customWidth="1"/>
    <col min="9230" max="9230" width="10.5" style="9" customWidth="1"/>
    <col min="9231" max="9231" width="11.1666666666667" style="9" customWidth="1"/>
    <col min="9232" max="9232" width="8.16666666666667" style="9" customWidth="1"/>
    <col min="9233" max="9233" width="5.66666666666667" style="9" customWidth="1"/>
    <col min="9234" max="9234" width="10.5" style="9" customWidth="1"/>
    <col min="9235" max="9237" width="12.6666666666667" style="9" customWidth="1"/>
    <col min="9238" max="9238" width="11.6666666666667" style="9" customWidth="1"/>
    <col min="9239" max="9239" width="9.16666666666667" style="9" customWidth="1"/>
    <col min="9240" max="9240" width="7.66666666666667" style="9" customWidth="1"/>
    <col min="9241" max="9241" width="19.1666666666667" style="9" customWidth="1"/>
    <col min="9242" max="9242" width="11.6666666666667" style="9" customWidth="1"/>
    <col min="9243" max="9243" width="5.66666666666667" style="9" customWidth="1"/>
    <col min="9244" max="9244" width="6.16666666666667" style="9" customWidth="1"/>
    <col min="9245" max="9475" width="9" style="9" customWidth="1"/>
    <col min="9476" max="9476" width="5.16666666666667" style="9" customWidth="1"/>
    <col min="9477" max="9477" width="52.1666666666667" style="9" customWidth="1"/>
    <col min="9478" max="9478" width="8.5" style="9" customWidth="1"/>
    <col min="9479" max="9479" width="12.6666666666667" style="9" customWidth="1"/>
    <col min="9480" max="9480" width="11.1666666666667" style="9" customWidth="1"/>
    <col min="9481" max="9481" width="13.6666666666667" style="9" customWidth="1"/>
    <col min="9482" max="9482" width="14.1666666666667" style="9" customWidth="1"/>
    <col min="9483" max="9483" width="12.6666666666667" style="9" customWidth="1"/>
    <col min="9484" max="9485" width="10.1666666666667" style="9" customWidth="1"/>
    <col min="9486" max="9486" width="10.5" style="9" customWidth="1"/>
    <col min="9487" max="9487" width="11.1666666666667" style="9" customWidth="1"/>
    <col min="9488" max="9488" width="8.16666666666667" style="9" customWidth="1"/>
    <col min="9489" max="9489" width="5.66666666666667" style="9" customWidth="1"/>
    <col min="9490" max="9490" width="10.5" style="9" customWidth="1"/>
    <col min="9491" max="9493" width="12.6666666666667" style="9" customWidth="1"/>
    <col min="9494" max="9494" width="11.6666666666667" style="9" customWidth="1"/>
    <col min="9495" max="9495" width="9.16666666666667" style="9" customWidth="1"/>
    <col min="9496" max="9496" width="7.66666666666667" style="9" customWidth="1"/>
    <col min="9497" max="9497" width="19.1666666666667" style="9" customWidth="1"/>
    <col min="9498" max="9498" width="11.6666666666667" style="9" customWidth="1"/>
    <col min="9499" max="9499" width="5.66666666666667" style="9" customWidth="1"/>
    <col min="9500" max="9500" width="6.16666666666667" style="9" customWidth="1"/>
    <col min="9501" max="9731" width="9" style="9" customWidth="1"/>
    <col min="9732" max="9732" width="5.16666666666667" style="9" customWidth="1"/>
    <col min="9733" max="9733" width="52.1666666666667" style="9" customWidth="1"/>
    <col min="9734" max="9734" width="8.5" style="9" customWidth="1"/>
    <col min="9735" max="9735" width="12.6666666666667" style="9" customWidth="1"/>
    <col min="9736" max="9736" width="11.1666666666667" style="9" customWidth="1"/>
    <col min="9737" max="9737" width="13.6666666666667" style="9" customWidth="1"/>
    <col min="9738" max="9738" width="14.1666666666667" style="9" customWidth="1"/>
    <col min="9739" max="9739" width="12.6666666666667" style="9" customWidth="1"/>
    <col min="9740" max="9741" width="10.1666666666667" style="9" customWidth="1"/>
    <col min="9742" max="9742" width="10.5" style="9" customWidth="1"/>
    <col min="9743" max="9743" width="11.1666666666667" style="9" customWidth="1"/>
    <col min="9744" max="9744" width="8.16666666666667" style="9" customWidth="1"/>
    <col min="9745" max="9745" width="5.66666666666667" style="9" customWidth="1"/>
    <col min="9746" max="9746" width="10.5" style="9" customWidth="1"/>
    <col min="9747" max="9749" width="12.6666666666667" style="9" customWidth="1"/>
    <col min="9750" max="9750" width="11.6666666666667" style="9" customWidth="1"/>
    <col min="9751" max="9751" width="9.16666666666667" style="9" customWidth="1"/>
    <col min="9752" max="9752" width="7.66666666666667" style="9" customWidth="1"/>
    <col min="9753" max="9753" width="19.1666666666667" style="9" customWidth="1"/>
    <col min="9754" max="9754" width="11.6666666666667" style="9" customWidth="1"/>
    <col min="9755" max="9755" width="5.66666666666667" style="9" customWidth="1"/>
    <col min="9756" max="9756" width="6.16666666666667" style="9" customWidth="1"/>
    <col min="9757" max="9987" width="9" style="9" customWidth="1"/>
    <col min="9988" max="9988" width="5.16666666666667" style="9" customWidth="1"/>
    <col min="9989" max="9989" width="52.1666666666667" style="9" customWidth="1"/>
    <col min="9990" max="9990" width="8.5" style="9" customWidth="1"/>
    <col min="9991" max="9991" width="12.6666666666667" style="9" customWidth="1"/>
    <col min="9992" max="9992" width="11.1666666666667" style="9" customWidth="1"/>
    <col min="9993" max="9993" width="13.6666666666667" style="9" customWidth="1"/>
    <col min="9994" max="9994" width="14.1666666666667" style="9" customWidth="1"/>
    <col min="9995" max="9995" width="12.6666666666667" style="9" customWidth="1"/>
    <col min="9996" max="9997" width="10.1666666666667" style="9" customWidth="1"/>
    <col min="9998" max="9998" width="10.5" style="9" customWidth="1"/>
    <col min="9999" max="9999" width="11.1666666666667" style="9" customWidth="1"/>
    <col min="10000" max="10000" width="8.16666666666667" style="9" customWidth="1"/>
    <col min="10001" max="10001" width="5.66666666666667" style="9" customWidth="1"/>
    <col min="10002" max="10002" width="10.5" style="9" customWidth="1"/>
    <col min="10003" max="10005" width="12.6666666666667" style="9" customWidth="1"/>
    <col min="10006" max="10006" width="11.6666666666667" style="9" customWidth="1"/>
    <col min="10007" max="10007" width="9.16666666666667" style="9" customWidth="1"/>
    <col min="10008" max="10008" width="7.66666666666667" style="9" customWidth="1"/>
    <col min="10009" max="10009" width="19.1666666666667" style="9" customWidth="1"/>
    <col min="10010" max="10010" width="11.6666666666667" style="9" customWidth="1"/>
    <col min="10011" max="10011" width="5.66666666666667" style="9" customWidth="1"/>
    <col min="10012" max="10012" width="6.16666666666667" style="9" customWidth="1"/>
    <col min="10013" max="10243" width="9" style="9" customWidth="1"/>
    <col min="10244" max="10244" width="5.16666666666667" style="9" customWidth="1"/>
    <col min="10245" max="10245" width="52.1666666666667" style="9" customWidth="1"/>
    <col min="10246" max="10246" width="8.5" style="9" customWidth="1"/>
    <col min="10247" max="10247" width="12.6666666666667" style="9" customWidth="1"/>
    <col min="10248" max="10248" width="11.1666666666667" style="9" customWidth="1"/>
    <col min="10249" max="10249" width="13.6666666666667" style="9" customWidth="1"/>
    <col min="10250" max="10250" width="14.1666666666667" style="9" customWidth="1"/>
    <col min="10251" max="10251" width="12.6666666666667" style="9" customWidth="1"/>
    <col min="10252" max="10253" width="10.1666666666667" style="9" customWidth="1"/>
    <col min="10254" max="10254" width="10.5" style="9" customWidth="1"/>
    <col min="10255" max="10255" width="11.1666666666667" style="9" customWidth="1"/>
    <col min="10256" max="10256" width="8.16666666666667" style="9" customWidth="1"/>
    <col min="10257" max="10257" width="5.66666666666667" style="9" customWidth="1"/>
    <col min="10258" max="10258" width="10.5" style="9" customWidth="1"/>
    <col min="10259" max="10261" width="12.6666666666667" style="9" customWidth="1"/>
    <col min="10262" max="10262" width="11.6666666666667" style="9" customWidth="1"/>
    <col min="10263" max="10263" width="9.16666666666667" style="9" customWidth="1"/>
    <col min="10264" max="10264" width="7.66666666666667" style="9" customWidth="1"/>
    <col min="10265" max="10265" width="19.1666666666667" style="9" customWidth="1"/>
    <col min="10266" max="10266" width="11.6666666666667" style="9" customWidth="1"/>
    <col min="10267" max="10267" width="5.66666666666667" style="9" customWidth="1"/>
    <col min="10268" max="10268" width="6.16666666666667" style="9" customWidth="1"/>
    <col min="10269" max="10499" width="9" style="9" customWidth="1"/>
    <col min="10500" max="10500" width="5.16666666666667" style="9" customWidth="1"/>
    <col min="10501" max="10501" width="52.1666666666667" style="9" customWidth="1"/>
    <col min="10502" max="10502" width="8.5" style="9" customWidth="1"/>
    <col min="10503" max="10503" width="12.6666666666667" style="9" customWidth="1"/>
    <col min="10504" max="10504" width="11.1666666666667" style="9" customWidth="1"/>
    <col min="10505" max="10505" width="13.6666666666667" style="9" customWidth="1"/>
    <col min="10506" max="10506" width="14.1666666666667" style="9" customWidth="1"/>
    <col min="10507" max="10507" width="12.6666666666667" style="9" customWidth="1"/>
    <col min="10508" max="10509" width="10.1666666666667" style="9" customWidth="1"/>
    <col min="10510" max="10510" width="10.5" style="9" customWidth="1"/>
    <col min="10511" max="10511" width="11.1666666666667" style="9" customWidth="1"/>
    <col min="10512" max="10512" width="8.16666666666667" style="9" customWidth="1"/>
    <col min="10513" max="10513" width="5.66666666666667" style="9" customWidth="1"/>
    <col min="10514" max="10514" width="10.5" style="9" customWidth="1"/>
    <col min="10515" max="10517" width="12.6666666666667" style="9" customWidth="1"/>
    <col min="10518" max="10518" width="11.6666666666667" style="9" customWidth="1"/>
    <col min="10519" max="10519" width="9.16666666666667" style="9" customWidth="1"/>
    <col min="10520" max="10520" width="7.66666666666667" style="9" customWidth="1"/>
    <col min="10521" max="10521" width="19.1666666666667" style="9" customWidth="1"/>
    <col min="10522" max="10522" width="11.6666666666667" style="9" customWidth="1"/>
    <col min="10523" max="10523" width="5.66666666666667" style="9" customWidth="1"/>
    <col min="10524" max="10524" width="6.16666666666667" style="9" customWidth="1"/>
    <col min="10525" max="10755" width="9" style="9" customWidth="1"/>
    <col min="10756" max="10756" width="5.16666666666667" style="9" customWidth="1"/>
    <col min="10757" max="10757" width="52.1666666666667" style="9" customWidth="1"/>
    <col min="10758" max="10758" width="8.5" style="9" customWidth="1"/>
    <col min="10759" max="10759" width="12.6666666666667" style="9" customWidth="1"/>
    <col min="10760" max="10760" width="11.1666666666667" style="9" customWidth="1"/>
    <col min="10761" max="10761" width="13.6666666666667" style="9" customWidth="1"/>
    <col min="10762" max="10762" width="14.1666666666667" style="9" customWidth="1"/>
    <col min="10763" max="10763" width="12.6666666666667" style="9" customWidth="1"/>
    <col min="10764" max="10765" width="10.1666666666667" style="9" customWidth="1"/>
    <col min="10766" max="10766" width="10.5" style="9" customWidth="1"/>
    <col min="10767" max="10767" width="11.1666666666667" style="9" customWidth="1"/>
    <col min="10768" max="10768" width="8.16666666666667" style="9" customWidth="1"/>
    <col min="10769" max="10769" width="5.66666666666667" style="9" customWidth="1"/>
    <col min="10770" max="10770" width="10.5" style="9" customWidth="1"/>
    <col min="10771" max="10773" width="12.6666666666667" style="9" customWidth="1"/>
    <col min="10774" max="10774" width="11.6666666666667" style="9" customWidth="1"/>
    <col min="10775" max="10775" width="9.16666666666667" style="9" customWidth="1"/>
    <col min="10776" max="10776" width="7.66666666666667" style="9" customWidth="1"/>
    <col min="10777" max="10777" width="19.1666666666667" style="9" customWidth="1"/>
    <col min="10778" max="10778" width="11.6666666666667" style="9" customWidth="1"/>
    <col min="10779" max="10779" width="5.66666666666667" style="9" customWidth="1"/>
    <col min="10780" max="10780" width="6.16666666666667" style="9" customWidth="1"/>
    <col min="10781" max="11011" width="9" style="9" customWidth="1"/>
    <col min="11012" max="11012" width="5.16666666666667" style="9" customWidth="1"/>
    <col min="11013" max="11013" width="52.1666666666667" style="9" customWidth="1"/>
    <col min="11014" max="11014" width="8.5" style="9" customWidth="1"/>
    <col min="11015" max="11015" width="12.6666666666667" style="9" customWidth="1"/>
    <col min="11016" max="11016" width="11.1666666666667" style="9" customWidth="1"/>
    <col min="11017" max="11017" width="13.6666666666667" style="9" customWidth="1"/>
    <col min="11018" max="11018" width="14.1666666666667" style="9" customWidth="1"/>
    <col min="11019" max="11019" width="12.6666666666667" style="9" customWidth="1"/>
    <col min="11020" max="11021" width="10.1666666666667" style="9" customWidth="1"/>
    <col min="11022" max="11022" width="10.5" style="9" customWidth="1"/>
    <col min="11023" max="11023" width="11.1666666666667" style="9" customWidth="1"/>
    <col min="11024" max="11024" width="8.16666666666667" style="9" customWidth="1"/>
    <col min="11025" max="11025" width="5.66666666666667" style="9" customWidth="1"/>
    <col min="11026" max="11026" width="10.5" style="9" customWidth="1"/>
    <col min="11027" max="11029" width="12.6666666666667" style="9" customWidth="1"/>
    <col min="11030" max="11030" width="11.6666666666667" style="9" customWidth="1"/>
    <col min="11031" max="11031" width="9.16666666666667" style="9" customWidth="1"/>
    <col min="11032" max="11032" width="7.66666666666667" style="9" customWidth="1"/>
    <col min="11033" max="11033" width="19.1666666666667" style="9" customWidth="1"/>
    <col min="11034" max="11034" width="11.6666666666667" style="9" customWidth="1"/>
    <col min="11035" max="11035" width="5.66666666666667" style="9" customWidth="1"/>
    <col min="11036" max="11036" width="6.16666666666667" style="9" customWidth="1"/>
    <col min="11037" max="11267" width="9" style="9" customWidth="1"/>
    <col min="11268" max="11268" width="5.16666666666667" style="9" customWidth="1"/>
    <col min="11269" max="11269" width="52.1666666666667" style="9" customWidth="1"/>
    <col min="11270" max="11270" width="8.5" style="9" customWidth="1"/>
    <col min="11271" max="11271" width="12.6666666666667" style="9" customWidth="1"/>
    <col min="11272" max="11272" width="11.1666666666667" style="9" customWidth="1"/>
    <col min="11273" max="11273" width="13.6666666666667" style="9" customWidth="1"/>
    <col min="11274" max="11274" width="14.1666666666667" style="9" customWidth="1"/>
    <col min="11275" max="11275" width="12.6666666666667" style="9" customWidth="1"/>
    <col min="11276" max="11277" width="10.1666666666667" style="9" customWidth="1"/>
    <col min="11278" max="11278" width="10.5" style="9" customWidth="1"/>
    <col min="11279" max="11279" width="11.1666666666667" style="9" customWidth="1"/>
    <col min="11280" max="11280" width="8.16666666666667" style="9" customWidth="1"/>
    <col min="11281" max="11281" width="5.66666666666667" style="9" customWidth="1"/>
    <col min="11282" max="11282" width="10.5" style="9" customWidth="1"/>
    <col min="11283" max="11285" width="12.6666666666667" style="9" customWidth="1"/>
    <col min="11286" max="11286" width="11.6666666666667" style="9" customWidth="1"/>
    <col min="11287" max="11287" width="9.16666666666667" style="9" customWidth="1"/>
    <col min="11288" max="11288" width="7.66666666666667" style="9" customWidth="1"/>
    <col min="11289" max="11289" width="19.1666666666667" style="9" customWidth="1"/>
    <col min="11290" max="11290" width="11.6666666666667" style="9" customWidth="1"/>
    <col min="11291" max="11291" width="5.66666666666667" style="9" customWidth="1"/>
    <col min="11292" max="11292" width="6.16666666666667" style="9" customWidth="1"/>
    <col min="11293" max="11523" width="9" style="9" customWidth="1"/>
    <col min="11524" max="11524" width="5.16666666666667" style="9" customWidth="1"/>
    <col min="11525" max="11525" width="52.1666666666667" style="9" customWidth="1"/>
    <col min="11526" max="11526" width="8.5" style="9" customWidth="1"/>
    <col min="11527" max="11527" width="12.6666666666667" style="9" customWidth="1"/>
    <col min="11528" max="11528" width="11.1666666666667" style="9" customWidth="1"/>
    <col min="11529" max="11529" width="13.6666666666667" style="9" customWidth="1"/>
    <col min="11530" max="11530" width="14.1666666666667" style="9" customWidth="1"/>
    <col min="11531" max="11531" width="12.6666666666667" style="9" customWidth="1"/>
    <col min="11532" max="11533" width="10.1666666666667" style="9" customWidth="1"/>
    <col min="11534" max="11534" width="10.5" style="9" customWidth="1"/>
    <col min="11535" max="11535" width="11.1666666666667" style="9" customWidth="1"/>
    <col min="11536" max="11536" width="8.16666666666667" style="9" customWidth="1"/>
    <col min="11537" max="11537" width="5.66666666666667" style="9" customWidth="1"/>
    <col min="11538" max="11538" width="10.5" style="9" customWidth="1"/>
    <col min="11539" max="11541" width="12.6666666666667" style="9" customWidth="1"/>
    <col min="11542" max="11542" width="11.6666666666667" style="9" customWidth="1"/>
    <col min="11543" max="11543" width="9.16666666666667" style="9" customWidth="1"/>
    <col min="11544" max="11544" width="7.66666666666667" style="9" customWidth="1"/>
    <col min="11545" max="11545" width="19.1666666666667" style="9" customWidth="1"/>
    <col min="11546" max="11546" width="11.6666666666667" style="9" customWidth="1"/>
    <col min="11547" max="11547" width="5.66666666666667" style="9" customWidth="1"/>
    <col min="11548" max="11548" width="6.16666666666667" style="9" customWidth="1"/>
    <col min="11549" max="11779" width="9" style="9" customWidth="1"/>
    <col min="11780" max="11780" width="5.16666666666667" style="9" customWidth="1"/>
    <col min="11781" max="11781" width="52.1666666666667" style="9" customWidth="1"/>
    <col min="11782" max="11782" width="8.5" style="9" customWidth="1"/>
    <col min="11783" max="11783" width="12.6666666666667" style="9" customWidth="1"/>
    <col min="11784" max="11784" width="11.1666666666667" style="9" customWidth="1"/>
    <col min="11785" max="11785" width="13.6666666666667" style="9" customWidth="1"/>
    <col min="11786" max="11786" width="14.1666666666667" style="9" customWidth="1"/>
    <col min="11787" max="11787" width="12.6666666666667" style="9" customWidth="1"/>
    <col min="11788" max="11789" width="10.1666666666667" style="9" customWidth="1"/>
    <col min="11790" max="11790" width="10.5" style="9" customWidth="1"/>
    <col min="11791" max="11791" width="11.1666666666667" style="9" customWidth="1"/>
    <col min="11792" max="11792" width="8.16666666666667" style="9" customWidth="1"/>
    <col min="11793" max="11793" width="5.66666666666667" style="9" customWidth="1"/>
    <col min="11794" max="11794" width="10.5" style="9" customWidth="1"/>
    <col min="11795" max="11797" width="12.6666666666667" style="9" customWidth="1"/>
    <col min="11798" max="11798" width="11.6666666666667" style="9" customWidth="1"/>
    <col min="11799" max="11799" width="9.16666666666667" style="9" customWidth="1"/>
    <col min="11800" max="11800" width="7.66666666666667" style="9" customWidth="1"/>
    <col min="11801" max="11801" width="19.1666666666667" style="9" customWidth="1"/>
    <col min="11802" max="11802" width="11.6666666666667" style="9" customWidth="1"/>
    <col min="11803" max="11803" width="5.66666666666667" style="9" customWidth="1"/>
    <col min="11804" max="11804" width="6.16666666666667" style="9" customWidth="1"/>
    <col min="11805" max="12035" width="9" style="9" customWidth="1"/>
    <col min="12036" max="12036" width="5.16666666666667" style="9" customWidth="1"/>
    <col min="12037" max="12037" width="52.1666666666667" style="9" customWidth="1"/>
    <col min="12038" max="12038" width="8.5" style="9" customWidth="1"/>
    <col min="12039" max="12039" width="12.6666666666667" style="9" customWidth="1"/>
    <col min="12040" max="12040" width="11.1666666666667" style="9" customWidth="1"/>
    <col min="12041" max="12041" width="13.6666666666667" style="9" customWidth="1"/>
    <col min="12042" max="12042" width="14.1666666666667" style="9" customWidth="1"/>
    <col min="12043" max="12043" width="12.6666666666667" style="9" customWidth="1"/>
    <col min="12044" max="12045" width="10.1666666666667" style="9" customWidth="1"/>
    <col min="12046" max="12046" width="10.5" style="9" customWidth="1"/>
    <col min="12047" max="12047" width="11.1666666666667" style="9" customWidth="1"/>
    <col min="12048" max="12048" width="8.16666666666667" style="9" customWidth="1"/>
    <col min="12049" max="12049" width="5.66666666666667" style="9" customWidth="1"/>
    <col min="12050" max="12050" width="10.5" style="9" customWidth="1"/>
    <col min="12051" max="12053" width="12.6666666666667" style="9" customWidth="1"/>
    <col min="12054" max="12054" width="11.6666666666667" style="9" customWidth="1"/>
    <col min="12055" max="12055" width="9.16666666666667" style="9" customWidth="1"/>
    <col min="12056" max="12056" width="7.66666666666667" style="9" customWidth="1"/>
    <col min="12057" max="12057" width="19.1666666666667" style="9" customWidth="1"/>
    <col min="12058" max="12058" width="11.6666666666667" style="9" customWidth="1"/>
    <col min="12059" max="12059" width="5.66666666666667" style="9" customWidth="1"/>
    <col min="12060" max="12060" width="6.16666666666667" style="9" customWidth="1"/>
    <col min="12061" max="12291" width="9" style="9" customWidth="1"/>
    <col min="12292" max="12292" width="5.16666666666667" style="9" customWidth="1"/>
    <col min="12293" max="12293" width="52.1666666666667" style="9" customWidth="1"/>
    <col min="12294" max="12294" width="8.5" style="9" customWidth="1"/>
    <col min="12295" max="12295" width="12.6666666666667" style="9" customWidth="1"/>
    <col min="12296" max="12296" width="11.1666666666667" style="9" customWidth="1"/>
    <col min="12297" max="12297" width="13.6666666666667" style="9" customWidth="1"/>
    <col min="12298" max="12298" width="14.1666666666667" style="9" customWidth="1"/>
    <col min="12299" max="12299" width="12.6666666666667" style="9" customWidth="1"/>
    <col min="12300" max="12301" width="10.1666666666667" style="9" customWidth="1"/>
    <col min="12302" max="12302" width="10.5" style="9" customWidth="1"/>
    <col min="12303" max="12303" width="11.1666666666667" style="9" customWidth="1"/>
    <col min="12304" max="12304" width="8.16666666666667" style="9" customWidth="1"/>
    <col min="12305" max="12305" width="5.66666666666667" style="9" customWidth="1"/>
    <col min="12306" max="12306" width="10.5" style="9" customWidth="1"/>
    <col min="12307" max="12309" width="12.6666666666667" style="9" customWidth="1"/>
    <col min="12310" max="12310" width="11.6666666666667" style="9" customWidth="1"/>
    <col min="12311" max="12311" width="9.16666666666667" style="9" customWidth="1"/>
    <col min="12312" max="12312" width="7.66666666666667" style="9" customWidth="1"/>
    <col min="12313" max="12313" width="19.1666666666667" style="9" customWidth="1"/>
    <col min="12314" max="12314" width="11.6666666666667" style="9" customWidth="1"/>
    <col min="12315" max="12315" width="5.66666666666667" style="9" customWidth="1"/>
    <col min="12316" max="12316" width="6.16666666666667" style="9" customWidth="1"/>
    <col min="12317" max="12547" width="9" style="9" customWidth="1"/>
    <col min="12548" max="12548" width="5.16666666666667" style="9" customWidth="1"/>
    <col min="12549" max="12549" width="52.1666666666667" style="9" customWidth="1"/>
    <col min="12550" max="12550" width="8.5" style="9" customWidth="1"/>
    <col min="12551" max="12551" width="12.6666666666667" style="9" customWidth="1"/>
    <col min="12552" max="12552" width="11.1666666666667" style="9" customWidth="1"/>
    <col min="12553" max="12553" width="13.6666666666667" style="9" customWidth="1"/>
    <col min="12554" max="12554" width="14.1666666666667" style="9" customWidth="1"/>
    <col min="12555" max="12555" width="12.6666666666667" style="9" customWidth="1"/>
    <col min="12556" max="12557" width="10.1666666666667" style="9" customWidth="1"/>
    <col min="12558" max="12558" width="10.5" style="9" customWidth="1"/>
    <col min="12559" max="12559" width="11.1666666666667" style="9" customWidth="1"/>
    <col min="12560" max="12560" width="8.16666666666667" style="9" customWidth="1"/>
    <col min="12561" max="12561" width="5.66666666666667" style="9" customWidth="1"/>
    <col min="12562" max="12562" width="10.5" style="9" customWidth="1"/>
    <col min="12563" max="12565" width="12.6666666666667" style="9" customWidth="1"/>
    <col min="12566" max="12566" width="11.6666666666667" style="9" customWidth="1"/>
    <col min="12567" max="12567" width="9.16666666666667" style="9" customWidth="1"/>
    <col min="12568" max="12568" width="7.66666666666667" style="9" customWidth="1"/>
    <col min="12569" max="12569" width="19.1666666666667" style="9" customWidth="1"/>
    <col min="12570" max="12570" width="11.6666666666667" style="9" customWidth="1"/>
    <col min="12571" max="12571" width="5.66666666666667" style="9" customWidth="1"/>
    <col min="12572" max="12572" width="6.16666666666667" style="9" customWidth="1"/>
    <col min="12573" max="12803" width="9" style="9" customWidth="1"/>
    <col min="12804" max="12804" width="5.16666666666667" style="9" customWidth="1"/>
    <col min="12805" max="12805" width="52.1666666666667" style="9" customWidth="1"/>
    <col min="12806" max="12806" width="8.5" style="9" customWidth="1"/>
    <col min="12807" max="12807" width="12.6666666666667" style="9" customWidth="1"/>
    <col min="12808" max="12808" width="11.1666666666667" style="9" customWidth="1"/>
    <col min="12809" max="12809" width="13.6666666666667" style="9" customWidth="1"/>
    <col min="12810" max="12810" width="14.1666666666667" style="9" customWidth="1"/>
    <col min="12811" max="12811" width="12.6666666666667" style="9" customWidth="1"/>
    <col min="12812" max="12813" width="10.1666666666667" style="9" customWidth="1"/>
    <col min="12814" max="12814" width="10.5" style="9" customWidth="1"/>
    <col min="12815" max="12815" width="11.1666666666667" style="9" customWidth="1"/>
    <col min="12816" max="12816" width="8.16666666666667" style="9" customWidth="1"/>
    <col min="12817" max="12817" width="5.66666666666667" style="9" customWidth="1"/>
    <col min="12818" max="12818" width="10.5" style="9" customWidth="1"/>
    <col min="12819" max="12821" width="12.6666666666667" style="9" customWidth="1"/>
    <col min="12822" max="12822" width="11.6666666666667" style="9" customWidth="1"/>
    <col min="12823" max="12823" width="9.16666666666667" style="9" customWidth="1"/>
    <col min="12824" max="12824" width="7.66666666666667" style="9" customWidth="1"/>
    <col min="12825" max="12825" width="19.1666666666667" style="9" customWidth="1"/>
    <col min="12826" max="12826" width="11.6666666666667" style="9" customWidth="1"/>
    <col min="12827" max="12827" width="5.66666666666667" style="9" customWidth="1"/>
    <col min="12828" max="12828" width="6.16666666666667" style="9" customWidth="1"/>
    <col min="12829" max="13059" width="9" style="9" customWidth="1"/>
    <col min="13060" max="13060" width="5.16666666666667" style="9" customWidth="1"/>
    <col min="13061" max="13061" width="52.1666666666667" style="9" customWidth="1"/>
    <col min="13062" max="13062" width="8.5" style="9" customWidth="1"/>
    <col min="13063" max="13063" width="12.6666666666667" style="9" customWidth="1"/>
    <col min="13064" max="13064" width="11.1666666666667" style="9" customWidth="1"/>
    <col min="13065" max="13065" width="13.6666666666667" style="9" customWidth="1"/>
    <col min="13066" max="13066" width="14.1666666666667" style="9" customWidth="1"/>
    <col min="13067" max="13067" width="12.6666666666667" style="9" customWidth="1"/>
    <col min="13068" max="13069" width="10.1666666666667" style="9" customWidth="1"/>
    <col min="13070" max="13070" width="10.5" style="9" customWidth="1"/>
    <col min="13071" max="13071" width="11.1666666666667" style="9" customWidth="1"/>
    <col min="13072" max="13072" width="8.16666666666667" style="9" customWidth="1"/>
    <col min="13073" max="13073" width="5.66666666666667" style="9" customWidth="1"/>
    <col min="13074" max="13074" width="10.5" style="9" customWidth="1"/>
    <col min="13075" max="13077" width="12.6666666666667" style="9" customWidth="1"/>
    <col min="13078" max="13078" width="11.6666666666667" style="9" customWidth="1"/>
    <col min="13079" max="13079" width="9.16666666666667" style="9" customWidth="1"/>
    <col min="13080" max="13080" width="7.66666666666667" style="9" customWidth="1"/>
    <col min="13081" max="13081" width="19.1666666666667" style="9" customWidth="1"/>
    <col min="13082" max="13082" width="11.6666666666667" style="9" customWidth="1"/>
    <col min="13083" max="13083" width="5.66666666666667" style="9" customWidth="1"/>
    <col min="13084" max="13084" width="6.16666666666667" style="9" customWidth="1"/>
    <col min="13085" max="13315" width="9" style="9" customWidth="1"/>
    <col min="13316" max="13316" width="5.16666666666667" style="9" customWidth="1"/>
    <col min="13317" max="13317" width="52.1666666666667" style="9" customWidth="1"/>
    <col min="13318" max="13318" width="8.5" style="9" customWidth="1"/>
    <col min="13319" max="13319" width="12.6666666666667" style="9" customWidth="1"/>
    <col min="13320" max="13320" width="11.1666666666667" style="9" customWidth="1"/>
    <col min="13321" max="13321" width="13.6666666666667" style="9" customWidth="1"/>
    <col min="13322" max="13322" width="14.1666666666667" style="9" customWidth="1"/>
    <col min="13323" max="13323" width="12.6666666666667" style="9" customWidth="1"/>
    <col min="13324" max="13325" width="10.1666666666667" style="9" customWidth="1"/>
    <col min="13326" max="13326" width="10.5" style="9" customWidth="1"/>
    <col min="13327" max="13327" width="11.1666666666667" style="9" customWidth="1"/>
    <col min="13328" max="13328" width="8.16666666666667" style="9" customWidth="1"/>
    <col min="13329" max="13329" width="5.66666666666667" style="9" customWidth="1"/>
    <col min="13330" max="13330" width="10.5" style="9" customWidth="1"/>
    <col min="13331" max="13333" width="12.6666666666667" style="9" customWidth="1"/>
    <col min="13334" max="13334" width="11.6666666666667" style="9" customWidth="1"/>
    <col min="13335" max="13335" width="9.16666666666667" style="9" customWidth="1"/>
    <col min="13336" max="13336" width="7.66666666666667" style="9" customWidth="1"/>
    <col min="13337" max="13337" width="19.1666666666667" style="9" customWidth="1"/>
    <col min="13338" max="13338" width="11.6666666666667" style="9" customWidth="1"/>
    <col min="13339" max="13339" width="5.66666666666667" style="9" customWidth="1"/>
    <col min="13340" max="13340" width="6.16666666666667" style="9" customWidth="1"/>
    <col min="13341" max="13571" width="9" style="9" customWidth="1"/>
    <col min="13572" max="13572" width="5.16666666666667" style="9" customWidth="1"/>
    <col min="13573" max="13573" width="52.1666666666667" style="9" customWidth="1"/>
    <col min="13574" max="13574" width="8.5" style="9" customWidth="1"/>
    <col min="13575" max="13575" width="12.6666666666667" style="9" customWidth="1"/>
    <col min="13576" max="13576" width="11.1666666666667" style="9" customWidth="1"/>
    <col min="13577" max="13577" width="13.6666666666667" style="9" customWidth="1"/>
    <col min="13578" max="13578" width="14.1666666666667" style="9" customWidth="1"/>
    <col min="13579" max="13579" width="12.6666666666667" style="9" customWidth="1"/>
    <col min="13580" max="13581" width="10.1666666666667" style="9" customWidth="1"/>
    <col min="13582" max="13582" width="10.5" style="9" customWidth="1"/>
    <col min="13583" max="13583" width="11.1666666666667" style="9" customWidth="1"/>
    <col min="13584" max="13584" width="8.16666666666667" style="9" customWidth="1"/>
    <col min="13585" max="13585" width="5.66666666666667" style="9" customWidth="1"/>
    <col min="13586" max="13586" width="10.5" style="9" customWidth="1"/>
    <col min="13587" max="13589" width="12.6666666666667" style="9" customWidth="1"/>
    <col min="13590" max="13590" width="11.6666666666667" style="9" customWidth="1"/>
    <col min="13591" max="13591" width="9.16666666666667" style="9" customWidth="1"/>
    <col min="13592" max="13592" width="7.66666666666667" style="9" customWidth="1"/>
    <col min="13593" max="13593" width="19.1666666666667" style="9" customWidth="1"/>
    <col min="13594" max="13594" width="11.6666666666667" style="9" customWidth="1"/>
    <col min="13595" max="13595" width="5.66666666666667" style="9" customWidth="1"/>
    <col min="13596" max="13596" width="6.16666666666667" style="9" customWidth="1"/>
    <col min="13597" max="13827" width="9" style="9" customWidth="1"/>
    <col min="13828" max="13828" width="5.16666666666667" style="9" customWidth="1"/>
    <col min="13829" max="13829" width="52.1666666666667" style="9" customWidth="1"/>
    <col min="13830" max="13830" width="8.5" style="9" customWidth="1"/>
    <col min="13831" max="13831" width="12.6666666666667" style="9" customWidth="1"/>
    <col min="13832" max="13832" width="11.1666666666667" style="9" customWidth="1"/>
    <col min="13833" max="13833" width="13.6666666666667" style="9" customWidth="1"/>
    <col min="13834" max="13834" width="14.1666666666667" style="9" customWidth="1"/>
    <col min="13835" max="13835" width="12.6666666666667" style="9" customWidth="1"/>
    <col min="13836" max="13837" width="10.1666666666667" style="9" customWidth="1"/>
    <col min="13838" max="13838" width="10.5" style="9" customWidth="1"/>
    <col min="13839" max="13839" width="11.1666666666667" style="9" customWidth="1"/>
    <col min="13840" max="13840" width="8.16666666666667" style="9" customWidth="1"/>
    <col min="13841" max="13841" width="5.66666666666667" style="9" customWidth="1"/>
    <col min="13842" max="13842" width="10.5" style="9" customWidth="1"/>
    <col min="13843" max="13845" width="12.6666666666667" style="9" customWidth="1"/>
    <col min="13846" max="13846" width="11.6666666666667" style="9" customWidth="1"/>
    <col min="13847" max="13847" width="9.16666666666667" style="9" customWidth="1"/>
    <col min="13848" max="13848" width="7.66666666666667" style="9" customWidth="1"/>
    <col min="13849" max="13849" width="19.1666666666667" style="9" customWidth="1"/>
    <col min="13850" max="13850" width="11.6666666666667" style="9" customWidth="1"/>
    <col min="13851" max="13851" width="5.66666666666667" style="9" customWidth="1"/>
    <col min="13852" max="13852" width="6.16666666666667" style="9" customWidth="1"/>
    <col min="13853" max="14083" width="9" style="9" customWidth="1"/>
    <col min="14084" max="14084" width="5.16666666666667" style="9" customWidth="1"/>
    <col min="14085" max="14085" width="52.1666666666667" style="9" customWidth="1"/>
    <col min="14086" max="14086" width="8.5" style="9" customWidth="1"/>
    <col min="14087" max="14087" width="12.6666666666667" style="9" customWidth="1"/>
    <col min="14088" max="14088" width="11.1666666666667" style="9" customWidth="1"/>
    <col min="14089" max="14089" width="13.6666666666667" style="9" customWidth="1"/>
    <col min="14090" max="14090" width="14.1666666666667" style="9" customWidth="1"/>
    <col min="14091" max="14091" width="12.6666666666667" style="9" customWidth="1"/>
    <col min="14092" max="14093" width="10.1666666666667" style="9" customWidth="1"/>
    <col min="14094" max="14094" width="10.5" style="9" customWidth="1"/>
    <col min="14095" max="14095" width="11.1666666666667" style="9" customWidth="1"/>
    <col min="14096" max="14096" width="8.16666666666667" style="9" customWidth="1"/>
    <col min="14097" max="14097" width="5.66666666666667" style="9" customWidth="1"/>
    <col min="14098" max="14098" width="10.5" style="9" customWidth="1"/>
    <col min="14099" max="14101" width="12.6666666666667" style="9" customWidth="1"/>
    <col min="14102" max="14102" width="11.6666666666667" style="9" customWidth="1"/>
    <col min="14103" max="14103" width="9.16666666666667" style="9" customWidth="1"/>
    <col min="14104" max="14104" width="7.66666666666667" style="9" customWidth="1"/>
    <col min="14105" max="14105" width="19.1666666666667" style="9" customWidth="1"/>
    <col min="14106" max="14106" width="11.6666666666667" style="9" customWidth="1"/>
    <col min="14107" max="14107" width="5.66666666666667" style="9" customWidth="1"/>
    <col min="14108" max="14108" width="6.16666666666667" style="9" customWidth="1"/>
    <col min="14109" max="14339" width="9" style="9" customWidth="1"/>
    <col min="14340" max="14340" width="5.16666666666667" style="9" customWidth="1"/>
    <col min="14341" max="14341" width="52.1666666666667" style="9" customWidth="1"/>
    <col min="14342" max="14342" width="8.5" style="9" customWidth="1"/>
    <col min="14343" max="14343" width="12.6666666666667" style="9" customWidth="1"/>
    <col min="14344" max="14344" width="11.1666666666667" style="9" customWidth="1"/>
    <col min="14345" max="14345" width="13.6666666666667" style="9" customWidth="1"/>
    <col min="14346" max="14346" width="14.1666666666667" style="9" customWidth="1"/>
    <col min="14347" max="14347" width="12.6666666666667" style="9" customWidth="1"/>
    <col min="14348" max="14349" width="10.1666666666667" style="9" customWidth="1"/>
    <col min="14350" max="14350" width="10.5" style="9" customWidth="1"/>
    <col min="14351" max="14351" width="11.1666666666667" style="9" customWidth="1"/>
    <col min="14352" max="14352" width="8.16666666666667" style="9" customWidth="1"/>
    <col min="14353" max="14353" width="5.66666666666667" style="9" customWidth="1"/>
    <col min="14354" max="14354" width="10.5" style="9" customWidth="1"/>
    <col min="14355" max="14357" width="12.6666666666667" style="9" customWidth="1"/>
    <col min="14358" max="14358" width="11.6666666666667" style="9" customWidth="1"/>
    <col min="14359" max="14359" width="9.16666666666667" style="9" customWidth="1"/>
    <col min="14360" max="14360" width="7.66666666666667" style="9" customWidth="1"/>
    <col min="14361" max="14361" width="19.1666666666667" style="9" customWidth="1"/>
    <col min="14362" max="14362" width="11.6666666666667" style="9" customWidth="1"/>
    <col min="14363" max="14363" width="5.66666666666667" style="9" customWidth="1"/>
    <col min="14364" max="14364" width="6.16666666666667" style="9" customWidth="1"/>
    <col min="14365" max="14595" width="9" style="9" customWidth="1"/>
    <col min="14596" max="14596" width="5.16666666666667" style="9" customWidth="1"/>
    <col min="14597" max="14597" width="52.1666666666667" style="9" customWidth="1"/>
    <col min="14598" max="14598" width="8.5" style="9" customWidth="1"/>
    <col min="14599" max="14599" width="12.6666666666667" style="9" customWidth="1"/>
    <col min="14600" max="14600" width="11.1666666666667" style="9" customWidth="1"/>
    <col min="14601" max="14601" width="13.6666666666667" style="9" customWidth="1"/>
    <col min="14602" max="14602" width="14.1666666666667" style="9" customWidth="1"/>
    <col min="14603" max="14603" width="12.6666666666667" style="9" customWidth="1"/>
    <col min="14604" max="14605" width="10.1666666666667" style="9" customWidth="1"/>
    <col min="14606" max="14606" width="10.5" style="9" customWidth="1"/>
    <col min="14607" max="14607" width="11.1666666666667" style="9" customWidth="1"/>
    <col min="14608" max="14608" width="8.16666666666667" style="9" customWidth="1"/>
    <col min="14609" max="14609" width="5.66666666666667" style="9" customWidth="1"/>
    <col min="14610" max="14610" width="10.5" style="9" customWidth="1"/>
    <col min="14611" max="14613" width="12.6666666666667" style="9" customWidth="1"/>
    <col min="14614" max="14614" width="11.6666666666667" style="9" customWidth="1"/>
    <col min="14615" max="14615" width="9.16666666666667" style="9" customWidth="1"/>
    <col min="14616" max="14616" width="7.66666666666667" style="9" customWidth="1"/>
    <col min="14617" max="14617" width="19.1666666666667" style="9" customWidth="1"/>
    <col min="14618" max="14618" width="11.6666666666667" style="9" customWidth="1"/>
    <col min="14619" max="14619" width="5.66666666666667" style="9" customWidth="1"/>
    <col min="14620" max="14620" width="6.16666666666667" style="9" customWidth="1"/>
    <col min="14621" max="14851" width="9" style="9" customWidth="1"/>
    <col min="14852" max="14852" width="5.16666666666667" style="9" customWidth="1"/>
    <col min="14853" max="14853" width="52.1666666666667" style="9" customWidth="1"/>
    <col min="14854" max="14854" width="8.5" style="9" customWidth="1"/>
    <col min="14855" max="14855" width="12.6666666666667" style="9" customWidth="1"/>
    <col min="14856" max="14856" width="11.1666666666667" style="9" customWidth="1"/>
    <col min="14857" max="14857" width="13.6666666666667" style="9" customWidth="1"/>
    <col min="14858" max="14858" width="14.1666666666667" style="9" customWidth="1"/>
    <col min="14859" max="14859" width="12.6666666666667" style="9" customWidth="1"/>
    <col min="14860" max="14861" width="10.1666666666667" style="9" customWidth="1"/>
    <col min="14862" max="14862" width="10.5" style="9" customWidth="1"/>
    <col min="14863" max="14863" width="11.1666666666667" style="9" customWidth="1"/>
    <col min="14864" max="14864" width="8.16666666666667" style="9" customWidth="1"/>
    <col min="14865" max="14865" width="5.66666666666667" style="9" customWidth="1"/>
    <col min="14866" max="14866" width="10.5" style="9" customWidth="1"/>
    <col min="14867" max="14869" width="12.6666666666667" style="9" customWidth="1"/>
    <col min="14870" max="14870" width="11.6666666666667" style="9" customWidth="1"/>
    <col min="14871" max="14871" width="9.16666666666667" style="9" customWidth="1"/>
    <col min="14872" max="14872" width="7.66666666666667" style="9" customWidth="1"/>
    <col min="14873" max="14873" width="19.1666666666667" style="9" customWidth="1"/>
    <col min="14874" max="14874" width="11.6666666666667" style="9" customWidth="1"/>
    <col min="14875" max="14875" width="5.66666666666667" style="9" customWidth="1"/>
    <col min="14876" max="14876" width="6.16666666666667" style="9" customWidth="1"/>
    <col min="14877" max="15107" width="9" style="9" customWidth="1"/>
    <col min="15108" max="15108" width="5.16666666666667" style="9" customWidth="1"/>
    <col min="15109" max="15109" width="52.1666666666667" style="9" customWidth="1"/>
    <col min="15110" max="15110" width="8.5" style="9" customWidth="1"/>
    <col min="15111" max="15111" width="12.6666666666667" style="9" customWidth="1"/>
    <col min="15112" max="15112" width="11.1666666666667" style="9" customWidth="1"/>
    <col min="15113" max="15113" width="13.6666666666667" style="9" customWidth="1"/>
    <col min="15114" max="15114" width="14.1666666666667" style="9" customWidth="1"/>
    <col min="15115" max="15115" width="12.6666666666667" style="9" customWidth="1"/>
    <col min="15116" max="15117" width="10.1666666666667" style="9" customWidth="1"/>
    <col min="15118" max="15118" width="10.5" style="9" customWidth="1"/>
    <col min="15119" max="15119" width="11.1666666666667" style="9" customWidth="1"/>
    <col min="15120" max="15120" width="8.16666666666667" style="9" customWidth="1"/>
    <col min="15121" max="15121" width="5.66666666666667" style="9" customWidth="1"/>
    <col min="15122" max="15122" width="10.5" style="9" customWidth="1"/>
    <col min="15123" max="15125" width="12.6666666666667" style="9" customWidth="1"/>
    <col min="15126" max="15126" width="11.6666666666667" style="9" customWidth="1"/>
    <col min="15127" max="15127" width="9.16666666666667" style="9" customWidth="1"/>
    <col min="15128" max="15128" width="7.66666666666667" style="9" customWidth="1"/>
    <col min="15129" max="15129" width="19.1666666666667" style="9" customWidth="1"/>
    <col min="15130" max="15130" width="11.6666666666667" style="9" customWidth="1"/>
    <col min="15131" max="15131" width="5.66666666666667" style="9" customWidth="1"/>
    <col min="15132" max="15132" width="6.16666666666667" style="9" customWidth="1"/>
    <col min="15133" max="15363" width="9" style="9" customWidth="1"/>
    <col min="15364" max="15364" width="5.16666666666667" style="9" customWidth="1"/>
    <col min="15365" max="15365" width="52.1666666666667" style="9" customWidth="1"/>
    <col min="15366" max="15366" width="8.5" style="9" customWidth="1"/>
    <col min="15367" max="15367" width="12.6666666666667" style="9" customWidth="1"/>
    <col min="15368" max="15368" width="11.1666666666667" style="9" customWidth="1"/>
    <col min="15369" max="15369" width="13.6666666666667" style="9" customWidth="1"/>
    <col min="15370" max="15370" width="14.1666666666667" style="9" customWidth="1"/>
    <col min="15371" max="15371" width="12.6666666666667" style="9" customWidth="1"/>
    <col min="15372" max="15373" width="10.1666666666667" style="9" customWidth="1"/>
    <col min="15374" max="15374" width="10.5" style="9" customWidth="1"/>
    <col min="15375" max="15375" width="11.1666666666667" style="9" customWidth="1"/>
    <col min="15376" max="15376" width="8.16666666666667" style="9" customWidth="1"/>
    <col min="15377" max="15377" width="5.66666666666667" style="9" customWidth="1"/>
    <col min="15378" max="15378" width="10.5" style="9" customWidth="1"/>
    <col min="15379" max="15381" width="12.6666666666667" style="9" customWidth="1"/>
    <col min="15382" max="15382" width="11.6666666666667" style="9" customWidth="1"/>
    <col min="15383" max="15383" width="9.16666666666667" style="9" customWidth="1"/>
    <col min="15384" max="15384" width="7.66666666666667" style="9" customWidth="1"/>
    <col min="15385" max="15385" width="19.1666666666667" style="9" customWidth="1"/>
    <col min="15386" max="15386" width="11.6666666666667" style="9" customWidth="1"/>
    <col min="15387" max="15387" width="5.66666666666667" style="9" customWidth="1"/>
    <col min="15388" max="15388" width="6.16666666666667" style="9" customWidth="1"/>
    <col min="15389" max="15619" width="9" style="9" customWidth="1"/>
    <col min="15620" max="15620" width="5.16666666666667" style="9" customWidth="1"/>
    <col min="15621" max="15621" width="52.1666666666667" style="9" customWidth="1"/>
    <col min="15622" max="15622" width="8.5" style="9" customWidth="1"/>
    <col min="15623" max="15623" width="12.6666666666667" style="9" customWidth="1"/>
    <col min="15624" max="15624" width="11.1666666666667" style="9" customWidth="1"/>
    <col min="15625" max="15625" width="13.6666666666667" style="9" customWidth="1"/>
    <col min="15626" max="15626" width="14.1666666666667" style="9" customWidth="1"/>
    <col min="15627" max="15627" width="12.6666666666667" style="9" customWidth="1"/>
    <col min="15628" max="15629" width="10.1666666666667" style="9" customWidth="1"/>
    <col min="15630" max="15630" width="10.5" style="9" customWidth="1"/>
    <col min="15631" max="15631" width="11.1666666666667" style="9" customWidth="1"/>
    <col min="15632" max="15632" width="8.16666666666667" style="9" customWidth="1"/>
    <col min="15633" max="15633" width="5.66666666666667" style="9" customWidth="1"/>
    <col min="15634" max="15634" width="10.5" style="9" customWidth="1"/>
    <col min="15635" max="15637" width="12.6666666666667" style="9" customWidth="1"/>
    <col min="15638" max="15638" width="11.6666666666667" style="9" customWidth="1"/>
    <col min="15639" max="15639" width="9.16666666666667" style="9" customWidth="1"/>
    <col min="15640" max="15640" width="7.66666666666667" style="9" customWidth="1"/>
    <col min="15641" max="15641" width="19.1666666666667" style="9" customWidth="1"/>
    <col min="15642" max="15642" width="11.6666666666667" style="9" customWidth="1"/>
    <col min="15643" max="15643" width="5.66666666666667" style="9" customWidth="1"/>
    <col min="15644" max="15644" width="6.16666666666667" style="9" customWidth="1"/>
    <col min="15645" max="15875" width="9" style="9" customWidth="1"/>
    <col min="15876" max="15876" width="5.16666666666667" style="9" customWidth="1"/>
    <col min="15877" max="15877" width="52.1666666666667" style="9" customWidth="1"/>
    <col min="15878" max="15878" width="8.5" style="9" customWidth="1"/>
    <col min="15879" max="15879" width="12.6666666666667" style="9" customWidth="1"/>
    <col min="15880" max="15880" width="11.1666666666667" style="9" customWidth="1"/>
    <col min="15881" max="15881" width="13.6666666666667" style="9" customWidth="1"/>
    <col min="15882" max="15882" width="14.1666666666667" style="9" customWidth="1"/>
    <col min="15883" max="15883" width="12.6666666666667" style="9" customWidth="1"/>
    <col min="15884" max="15885" width="10.1666666666667" style="9" customWidth="1"/>
    <col min="15886" max="15886" width="10.5" style="9" customWidth="1"/>
    <col min="15887" max="15887" width="11.1666666666667" style="9" customWidth="1"/>
    <col min="15888" max="15888" width="8.16666666666667" style="9" customWidth="1"/>
    <col min="15889" max="15889" width="5.66666666666667" style="9" customWidth="1"/>
    <col min="15890" max="15890" width="10.5" style="9" customWidth="1"/>
    <col min="15891" max="15893" width="12.6666666666667" style="9" customWidth="1"/>
    <col min="15894" max="15894" width="11.6666666666667" style="9" customWidth="1"/>
    <col min="15895" max="15895" width="9.16666666666667" style="9" customWidth="1"/>
    <col min="15896" max="15896" width="7.66666666666667" style="9" customWidth="1"/>
    <col min="15897" max="15897" width="19.1666666666667" style="9" customWidth="1"/>
    <col min="15898" max="15898" width="11.6666666666667" style="9" customWidth="1"/>
    <col min="15899" max="15899" width="5.66666666666667" style="9" customWidth="1"/>
    <col min="15900" max="15900" width="6.16666666666667" style="9" customWidth="1"/>
    <col min="15901" max="16131" width="9" style="9" customWidth="1"/>
    <col min="16132" max="16132" width="5.16666666666667" style="9" customWidth="1"/>
    <col min="16133" max="16133" width="52.1666666666667" style="9" customWidth="1"/>
    <col min="16134" max="16134" width="8.5" style="9" customWidth="1"/>
    <col min="16135" max="16135" width="12.6666666666667" style="9" customWidth="1"/>
    <col min="16136" max="16136" width="11.1666666666667" style="9" customWidth="1"/>
    <col min="16137" max="16137" width="13.6666666666667" style="9" customWidth="1"/>
    <col min="16138" max="16138" width="14.1666666666667" style="9" customWidth="1"/>
    <col min="16139" max="16139" width="12.6666666666667" style="9" customWidth="1"/>
    <col min="16140" max="16141" width="10.1666666666667" style="9" customWidth="1"/>
    <col min="16142" max="16142" width="10.5" style="9" customWidth="1"/>
    <col min="16143" max="16143" width="11.1666666666667" style="9" customWidth="1"/>
    <col min="16144" max="16144" width="8.16666666666667" style="9" customWidth="1"/>
    <col min="16145" max="16145" width="5.66666666666667" style="9" customWidth="1"/>
    <col min="16146" max="16146" width="10.5" style="9" customWidth="1"/>
    <col min="16147" max="16149" width="12.6666666666667" style="9" customWidth="1"/>
    <col min="16150" max="16150" width="11.6666666666667" style="9" customWidth="1"/>
    <col min="16151" max="16151" width="9.16666666666667" style="9" customWidth="1"/>
    <col min="16152" max="16152" width="7.66666666666667" style="9" customWidth="1"/>
    <col min="16153" max="16153" width="19.1666666666667" style="9" customWidth="1"/>
    <col min="16154" max="16154" width="11.6666666666667" style="9" customWidth="1"/>
    <col min="16155" max="16155" width="5.66666666666667" style="9" customWidth="1"/>
    <col min="16156" max="16156" width="6.16666666666667" style="9" customWidth="1"/>
    <col min="16157" max="16384" width="9" style="9" customWidth="1"/>
  </cols>
  <sheetData>
    <row r="1" ht="15.75" customHeight="1" spans="1:1">
      <c r="A1" s="368" t="s">
        <v>0</v>
      </c>
    </row>
    <row r="2" s="7" customFormat="1" ht="30" customHeight="1" spans="1:1">
      <c r="A2" s="369" t="s">
        <v>1524</v>
      </c>
    </row>
    <row r="3" ht="15.75" customHeight="1" spans="1:1">
      <c r="A3" s="8" t="str">
        <f>"评估基准日："&amp;TEXT(基本信息输入表!M7,"yyyy年mm月dd日")</f>
        <v>评估基准日：2024年04月30日</v>
      </c>
    </row>
    <row r="4" ht="14.25" customHeight="1" spans="1:30">
      <c r="A4" s="8"/>
      <c r="B4" s="8"/>
      <c r="C4" s="8"/>
      <c r="D4" s="8"/>
      <c r="E4" s="8"/>
      <c r="F4" s="8"/>
      <c r="G4" s="8"/>
      <c r="H4" s="8"/>
      <c r="I4" s="8"/>
      <c r="J4" s="8"/>
      <c r="K4" s="8"/>
      <c r="L4" s="8"/>
      <c r="M4" s="8"/>
      <c r="N4" s="8"/>
      <c r="O4" s="8"/>
      <c r="P4" s="8"/>
      <c r="Q4" s="8"/>
      <c r="R4" s="8"/>
      <c r="S4" s="8"/>
      <c r="T4" s="8"/>
      <c r="U4" s="8"/>
      <c r="V4" s="8"/>
      <c r="AD4" s="13" t="s">
        <v>1525</v>
      </c>
    </row>
    <row r="5" ht="15.75" customHeight="1" spans="1:30">
      <c r="A5" s="9" t="str">
        <f>基本信息输入表!K6&amp;"："&amp;基本信息输入表!M6</f>
        <v>产权持有单位：昆明中石油昆仑车用天然气有限公司</v>
      </c>
      <c r="W5" s="13"/>
      <c r="AD5" s="13" t="s">
        <v>840</v>
      </c>
    </row>
    <row r="6" s="8" customFormat="1" ht="15.75" customHeight="1" spans="1:30">
      <c r="A6" s="370" t="s">
        <v>4</v>
      </c>
      <c r="B6" s="370" t="s">
        <v>1414</v>
      </c>
      <c r="C6" s="370" t="s">
        <v>1250</v>
      </c>
      <c r="D6" s="370" t="s">
        <v>1526</v>
      </c>
      <c r="E6" s="370" t="s">
        <v>1527</v>
      </c>
      <c r="F6" s="370" t="s">
        <v>1528</v>
      </c>
      <c r="G6" s="370" t="s">
        <v>1529</v>
      </c>
      <c r="H6" s="370" t="s">
        <v>1530</v>
      </c>
      <c r="I6" s="370" t="s">
        <v>1531</v>
      </c>
      <c r="J6" s="370" t="s">
        <v>1531</v>
      </c>
      <c r="K6" s="370" t="s">
        <v>6</v>
      </c>
      <c r="L6" s="84"/>
      <c r="M6" s="84"/>
      <c r="N6" s="84"/>
      <c r="O6" s="84"/>
      <c r="P6" s="84"/>
      <c r="Q6" s="84"/>
      <c r="R6" s="84"/>
      <c r="S6" s="84"/>
      <c r="T6" s="84"/>
      <c r="U6" s="84"/>
      <c r="V6" s="84"/>
      <c r="W6" s="84"/>
      <c r="X6" s="81"/>
      <c r="Y6" s="370" t="s">
        <v>7</v>
      </c>
      <c r="Z6" s="84"/>
      <c r="AA6" s="81"/>
      <c r="AB6" s="370" t="s">
        <v>833</v>
      </c>
      <c r="AC6" s="370" t="s">
        <v>683</v>
      </c>
      <c r="AD6" s="370" t="s">
        <v>176</v>
      </c>
    </row>
    <row r="7" s="8" customFormat="1" ht="15.75" customHeight="1" spans="1:31">
      <c r="A7" s="100"/>
      <c r="B7" s="100"/>
      <c r="C7" s="100"/>
      <c r="D7" s="100"/>
      <c r="E7" s="100"/>
      <c r="F7" s="100"/>
      <c r="G7" s="100"/>
      <c r="H7" s="370" t="s">
        <v>1532</v>
      </c>
      <c r="I7" s="370" t="s">
        <v>1001</v>
      </c>
      <c r="J7" s="370" t="s">
        <v>1533</v>
      </c>
      <c r="K7" s="378" t="s">
        <v>1534</v>
      </c>
      <c r="L7" s="378" t="s">
        <v>1535</v>
      </c>
      <c r="M7" s="378" t="s">
        <v>1536</v>
      </c>
      <c r="N7" s="378" t="s">
        <v>1537</v>
      </c>
      <c r="O7" s="378" t="s">
        <v>1538</v>
      </c>
      <c r="P7" s="378" t="s">
        <v>1539</v>
      </c>
      <c r="Q7" s="378" t="s">
        <v>1540</v>
      </c>
      <c r="R7" s="378" t="s">
        <v>1541</v>
      </c>
      <c r="S7" s="378" t="s">
        <v>1542</v>
      </c>
      <c r="T7" s="378" t="s">
        <v>1543</v>
      </c>
      <c r="U7" s="378" t="s">
        <v>1544</v>
      </c>
      <c r="V7" s="378" t="s">
        <v>1545</v>
      </c>
      <c r="W7" s="378" t="s">
        <v>1546</v>
      </c>
      <c r="X7" s="370" t="s">
        <v>1253</v>
      </c>
      <c r="Y7" s="370" t="s">
        <v>1254</v>
      </c>
      <c r="Z7" s="370" t="s">
        <v>1255</v>
      </c>
      <c r="AA7" s="370" t="s">
        <v>1253</v>
      </c>
      <c r="AB7" s="100"/>
      <c r="AC7" s="100"/>
      <c r="AD7" s="100"/>
      <c r="AE7" s="8" t="s">
        <v>1501</v>
      </c>
    </row>
    <row r="8" s="8" customFormat="1" ht="15.75" customHeight="1" spans="1:31">
      <c r="A8" s="371" t="str">
        <f>IF(B8="","",ROW()-7)</f>
        <v/>
      </c>
      <c r="B8" s="372"/>
      <c r="C8" s="373"/>
      <c r="D8" s="66"/>
      <c r="E8" s="374"/>
      <c r="F8" s="374"/>
      <c r="G8" s="375"/>
      <c r="H8" s="376"/>
      <c r="I8" s="27"/>
      <c r="J8" s="27"/>
      <c r="K8" s="27"/>
      <c r="L8" s="27"/>
      <c r="M8" s="27"/>
      <c r="N8" s="27"/>
      <c r="O8" s="379"/>
      <c r="P8" s="379"/>
      <c r="Q8" s="379"/>
      <c r="R8" s="379"/>
      <c r="S8" s="379"/>
      <c r="T8" s="379"/>
      <c r="U8" s="380">
        <f>SUM(K8:T8)</f>
        <v>0</v>
      </c>
      <c r="V8" s="69"/>
      <c r="W8" s="381"/>
      <c r="X8" s="380"/>
      <c r="Y8" s="382"/>
      <c r="Z8" s="377"/>
      <c r="AA8" s="380"/>
      <c r="AB8" s="190">
        <f>AA8-X8</f>
        <v>0</v>
      </c>
      <c r="AC8" s="69" t="str">
        <f>IF(X8=0,"",AB8/X8*100)</f>
        <v/>
      </c>
      <c r="AD8" s="383"/>
      <c r="AE8" s="8" t="s">
        <v>1547</v>
      </c>
    </row>
    <row r="9" s="8" customFormat="1" ht="15.75" customHeight="1" spans="1:31">
      <c r="A9" s="371" t="str">
        <f t="shared" ref="A9:A24" si="0">IF(B9="","",ROW()-7)</f>
        <v/>
      </c>
      <c r="B9" s="372"/>
      <c r="C9" s="373"/>
      <c r="D9" s="66"/>
      <c r="E9" s="374"/>
      <c r="F9" s="374"/>
      <c r="G9" s="375"/>
      <c r="H9" s="376"/>
      <c r="I9" s="27"/>
      <c r="J9" s="27"/>
      <c r="K9" s="27"/>
      <c r="L9" s="27"/>
      <c r="M9" s="27"/>
      <c r="N9" s="27"/>
      <c r="O9" s="379"/>
      <c r="P9" s="379"/>
      <c r="Q9" s="379"/>
      <c r="R9" s="379"/>
      <c r="S9" s="379"/>
      <c r="T9" s="379"/>
      <c r="U9" s="380">
        <f t="shared" ref="U9:U24" si="1">SUM(K9:T9)</f>
        <v>0</v>
      </c>
      <c r="V9" s="69"/>
      <c r="W9" s="381"/>
      <c r="X9" s="380"/>
      <c r="Y9" s="382"/>
      <c r="Z9" s="377"/>
      <c r="AA9" s="380"/>
      <c r="AB9" s="190">
        <f t="shared" ref="AB9:AB25" si="2">AA9-X9</f>
        <v>0</v>
      </c>
      <c r="AC9" s="69" t="str">
        <f t="shared" ref="AC9:AC25" si="3">IF(X9=0,"",AB9/X9*100)</f>
        <v/>
      </c>
      <c r="AD9" s="383"/>
      <c r="AE9" s="8" t="s">
        <v>1548</v>
      </c>
    </row>
    <row r="10" s="8" customFormat="1" ht="15.75" customHeight="1" spans="1:31">
      <c r="A10" s="371" t="str">
        <f t="shared" si="0"/>
        <v/>
      </c>
      <c r="B10" s="372"/>
      <c r="C10" s="373"/>
      <c r="D10" s="66"/>
      <c r="E10" s="374"/>
      <c r="F10" s="374"/>
      <c r="G10" s="375"/>
      <c r="H10" s="376"/>
      <c r="I10" s="27"/>
      <c r="J10" s="27"/>
      <c r="K10" s="27"/>
      <c r="L10" s="27"/>
      <c r="M10" s="27"/>
      <c r="N10" s="27"/>
      <c r="O10" s="379"/>
      <c r="P10" s="379"/>
      <c r="Q10" s="379"/>
      <c r="R10" s="379"/>
      <c r="S10" s="379"/>
      <c r="T10" s="379"/>
      <c r="U10" s="380">
        <f t="shared" si="1"/>
        <v>0</v>
      </c>
      <c r="V10" s="69"/>
      <c r="W10" s="381"/>
      <c r="X10" s="380"/>
      <c r="Y10" s="382"/>
      <c r="Z10" s="377"/>
      <c r="AA10" s="380"/>
      <c r="AB10" s="190">
        <f t="shared" si="2"/>
        <v>0</v>
      </c>
      <c r="AC10" s="69" t="str">
        <f t="shared" si="3"/>
        <v/>
      </c>
      <c r="AD10" s="383"/>
      <c r="AE10" s="8" t="s">
        <v>1549</v>
      </c>
    </row>
    <row r="11" s="8" customFormat="1" ht="15.75" customHeight="1" spans="1:31">
      <c r="A11" s="371" t="str">
        <f t="shared" si="0"/>
        <v/>
      </c>
      <c r="B11" s="372"/>
      <c r="C11" s="373"/>
      <c r="D11" s="66"/>
      <c r="E11" s="374"/>
      <c r="F11" s="374"/>
      <c r="G11" s="375"/>
      <c r="H11" s="376"/>
      <c r="I11" s="27"/>
      <c r="J11" s="27"/>
      <c r="K11" s="27"/>
      <c r="L11" s="27"/>
      <c r="M11" s="27"/>
      <c r="N11" s="27"/>
      <c r="O11" s="379"/>
      <c r="P11" s="379"/>
      <c r="Q11" s="379"/>
      <c r="R11" s="379"/>
      <c r="S11" s="379"/>
      <c r="T11" s="379"/>
      <c r="U11" s="380">
        <f t="shared" si="1"/>
        <v>0</v>
      </c>
      <c r="V11" s="69"/>
      <c r="W11" s="381"/>
      <c r="X11" s="380"/>
      <c r="Y11" s="382"/>
      <c r="Z11" s="377"/>
      <c r="AA11" s="380"/>
      <c r="AB11" s="190">
        <f t="shared" si="2"/>
        <v>0</v>
      </c>
      <c r="AC11" s="69" t="str">
        <f t="shared" si="3"/>
        <v/>
      </c>
      <c r="AD11" s="383"/>
      <c r="AE11" s="8" t="s">
        <v>1550</v>
      </c>
    </row>
    <row r="12" s="8" customFormat="1" ht="15.75" customHeight="1" spans="1:31">
      <c r="A12" s="371" t="str">
        <f t="shared" si="0"/>
        <v/>
      </c>
      <c r="B12" s="372"/>
      <c r="C12" s="373"/>
      <c r="D12" s="66"/>
      <c r="E12" s="374"/>
      <c r="F12" s="374"/>
      <c r="G12" s="375"/>
      <c r="H12" s="376"/>
      <c r="I12" s="27"/>
      <c r="J12" s="27"/>
      <c r="K12" s="27"/>
      <c r="L12" s="27"/>
      <c r="M12" s="27"/>
      <c r="N12" s="27"/>
      <c r="O12" s="379"/>
      <c r="P12" s="379"/>
      <c r="Q12" s="379"/>
      <c r="R12" s="379"/>
      <c r="S12" s="379"/>
      <c r="T12" s="379"/>
      <c r="U12" s="380">
        <f t="shared" si="1"/>
        <v>0</v>
      </c>
      <c r="V12" s="69"/>
      <c r="W12" s="381"/>
      <c r="X12" s="380"/>
      <c r="Y12" s="382"/>
      <c r="Z12" s="377"/>
      <c r="AA12" s="380"/>
      <c r="AB12" s="190">
        <f t="shared" si="2"/>
        <v>0</v>
      </c>
      <c r="AC12" s="69" t="str">
        <f t="shared" si="3"/>
        <v/>
      </c>
      <c r="AD12" s="383"/>
      <c r="AE12" s="8" t="s">
        <v>1551</v>
      </c>
    </row>
    <row r="13" s="8" customFormat="1" ht="15.75" customHeight="1" spans="1:31">
      <c r="A13" s="371" t="str">
        <f t="shared" si="0"/>
        <v/>
      </c>
      <c r="B13" s="372"/>
      <c r="C13" s="373"/>
      <c r="D13" s="66"/>
      <c r="E13" s="374"/>
      <c r="F13" s="374"/>
      <c r="G13" s="375"/>
      <c r="H13" s="376"/>
      <c r="I13" s="27"/>
      <c r="J13" s="27"/>
      <c r="K13" s="27"/>
      <c r="L13" s="27"/>
      <c r="M13" s="27"/>
      <c r="N13" s="27"/>
      <c r="O13" s="379"/>
      <c r="P13" s="379"/>
      <c r="Q13" s="379"/>
      <c r="R13" s="379"/>
      <c r="S13" s="379"/>
      <c r="T13" s="379"/>
      <c r="U13" s="382">
        <f t="shared" si="1"/>
        <v>0</v>
      </c>
      <c r="V13" s="69"/>
      <c r="W13" s="381"/>
      <c r="X13" s="380"/>
      <c r="Y13" s="382"/>
      <c r="Z13" s="377"/>
      <c r="AA13" s="380"/>
      <c r="AB13" s="190">
        <f t="shared" si="2"/>
        <v>0</v>
      </c>
      <c r="AC13" s="69" t="str">
        <f t="shared" si="3"/>
        <v/>
      </c>
      <c r="AD13" s="383"/>
      <c r="AE13" s="8" t="s">
        <v>1552</v>
      </c>
    </row>
    <row r="14" s="8" customFormat="1" ht="15.75" customHeight="1" spans="1:31">
      <c r="A14" s="371" t="str">
        <f t="shared" si="0"/>
        <v/>
      </c>
      <c r="B14" s="372"/>
      <c r="C14" s="373"/>
      <c r="D14" s="66"/>
      <c r="E14" s="374"/>
      <c r="F14" s="374"/>
      <c r="G14" s="375"/>
      <c r="H14" s="376"/>
      <c r="I14" s="27"/>
      <c r="J14" s="27"/>
      <c r="K14" s="27"/>
      <c r="L14" s="27"/>
      <c r="M14" s="27"/>
      <c r="N14" s="27"/>
      <c r="O14" s="379"/>
      <c r="P14" s="379"/>
      <c r="Q14" s="379"/>
      <c r="R14" s="379"/>
      <c r="S14" s="379"/>
      <c r="T14" s="379"/>
      <c r="U14" s="382">
        <f t="shared" si="1"/>
        <v>0</v>
      </c>
      <c r="V14" s="69"/>
      <c r="W14" s="381"/>
      <c r="X14" s="380"/>
      <c r="Y14" s="382"/>
      <c r="Z14" s="377"/>
      <c r="AA14" s="380"/>
      <c r="AB14" s="190">
        <f t="shared" si="2"/>
        <v>0</v>
      </c>
      <c r="AC14" s="69" t="str">
        <f t="shared" si="3"/>
        <v/>
      </c>
      <c r="AD14" s="383"/>
      <c r="AE14" s="8" t="s">
        <v>1553</v>
      </c>
    </row>
    <row r="15" s="8" customFormat="1" ht="15.75" customHeight="1" spans="1:31">
      <c r="A15" s="371" t="str">
        <f t="shared" si="0"/>
        <v/>
      </c>
      <c r="B15" s="372"/>
      <c r="C15" s="373"/>
      <c r="D15" s="66"/>
      <c r="E15" s="374"/>
      <c r="F15" s="374"/>
      <c r="G15" s="375"/>
      <c r="H15" s="376"/>
      <c r="I15" s="27"/>
      <c r="J15" s="27"/>
      <c r="K15" s="27"/>
      <c r="L15" s="27"/>
      <c r="M15" s="27"/>
      <c r="N15" s="27"/>
      <c r="O15" s="379"/>
      <c r="P15" s="379"/>
      <c r="Q15" s="379"/>
      <c r="R15" s="379"/>
      <c r="S15" s="379"/>
      <c r="T15" s="379"/>
      <c r="U15" s="382">
        <f t="shared" si="1"/>
        <v>0</v>
      </c>
      <c r="V15" s="69"/>
      <c r="W15" s="381"/>
      <c r="X15" s="380"/>
      <c r="Y15" s="382"/>
      <c r="Z15" s="377"/>
      <c r="AA15" s="380"/>
      <c r="AB15" s="190">
        <f t="shared" si="2"/>
        <v>0</v>
      </c>
      <c r="AC15" s="69" t="str">
        <f t="shared" si="3"/>
        <v/>
      </c>
      <c r="AD15" s="383"/>
      <c r="AE15" s="8" t="s">
        <v>1554</v>
      </c>
    </row>
    <row r="16" s="8" customFormat="1" ht="15.75" customHeight="1" spans="1:31">
      <c r="A16" s="371" t="str">
        <f t="shared" si="0"/>
        <v/>
      </c>
      <c r="B16" s="372"/>
      <c r="C16" s="373"/>
      <c r="D16" s="66"/>
      <c r="E16" s="374"/>
      <c r="F16" s="374"/>
      <c r="G16" s="375"/>
      <c r="H16" s="376"/>
      <c r="I16" s="27"/>
      <c r="J16" s="27"/>
      <c r="K16" s="27"/>
      <c r="L16" s="27"/>
      <c r="M16" s="27"/>
      <c r="N16" s="27"/>
      <c r="O16" s="379"/>
      <c r="P16" s="379"/>
      <c r="Q16" s="379"/>
      <c r="R16" s="379"/>
      <c r="S16" s="379"/>
      <c r="T16" s="379"/>
      <c r="U16" s="382">
        <f t="shared" si="1"/>
        <v>0</v>
      </c>
      <c r="V16" s="69"/>
      <c r="W16" s="381"/>
      <c r="X16" s="380"/>
      <c r="Y16" s="382"/>
      <c r="Z16" s="377"/>
      <c r="AA16" s="380"/>
      <c r="AB16" s="190">
        <f t="shared" si="2"/>
        <v>0</v>
      </c>
      <c r="AC16" s="69" t="str">
        <f t="shared" si="3"/>
        <v/>
      </c>
      <c r="AD16" s="383"/>
      <c r="AE16" s="8" t="s">
        <v>1555</v>
      </c>
    </row>
    <row r="17" s="8" customFormat="1" ht="15.75" customHeight="1" spans="1:31">
      <c r="A17" s="371" t="str">
        <f t="shared" si="0"/>
        <v/>
      </c>
      <c r="B17" s="372"/>
      <c r="C17" s="373"/>
      <c r="D17" s="66"/>
      <c r="E17" s="374"/>
      <c r="F17" s="374"/>
      <c r="G17" s="375"/>
      <c r="H17" s="376"/>
      <c r="I17" s="27"/>
      <c r="J17" s="27"/>
      <c r="K17" s="27"/>
      <c r="L17" s="27"/>
      <c r="M17" s="27"/>
      <c r="N17" s="27"/>
      <c r="O17" s="379"/>
      <c r="P17" s="379"/>
      <c r="Q17" s="379"/>
      <c r="R17" s="379"/>
      <c r="S17" s="379"/>
      <c r="T17" s="379"/>
      <c r="U17" s="382">
        <f t="shared" si="1"/>
        <v>0</v>
      </c>
      <c r="V17" s="69"/>
      <c r="W17" s="381"/>
      <c r="X17" s="380"/>
      <c r="Y17" s="382"/>
      <c r="Z17" s="377"/>
      <c r="AA17" s="380"/>
      <c r="AB17" s="190">
        <f t="shared" si="2"/>
        <v>0</v>
      </c>
      <c r="AC17" s="69" t="str">
        <f t="shared" si="3"/>
        <v/>
      </c>
      <c r="AD17" s="383"/>
      <c r="AE17" s="8" t="s">
        <v>1556</v>
      </c>
    </row>
    <row r="18" s="8" customFormat="1" ht="15.75" customHeight="1" spans="1:31">
      <c r="A18" s="371" t="str">
        <f t="shared" si="0"/>
        <v/>
      </c>
      <c r="B18" s="372"/>
      <c r="C18" s="373"/>
      <c r="D18" s="66"/>
      <c r="E18" s="374"/>
      <c r="F18" s="374"/>
      <c r="G18" s="375"/>
      <c r="H18" s="376"/>
      <c r="I18" s="27"/>
      <c r="J18" s="27"/>
      <c r="K18" s="27"/>
      <c r="L18" s="27"/>
      <c r="M18" s="27"/>
      <c r="N18" s="27"/>
      <c r="O18" s="379"/>
      <c r="P18" s="379"/>
      <c r="Q18" s="379"/>
      <c r="R18" s="379"/>
      <c r="S18" s="379"/>
      <c r="T18" s="379"/>
      <c r="U18" s="382">
        <f t="shared" si="1"/>
        <v>0</v>
      </c>
      <c r="V18" s="69"/>
      <c r="W18" s="381"/>
      <c r="X18" s="380"/>
      <c r="Y18" s="382"/>
      <c r="Z18" s="377"/>
      <c r="AA18" s="380"/>
      <c r="AB18" s="190">
        <f t="shared" si="2"/>
        <v>0</v>
      </c>
      <c r="AC18" s="69" t="str">
        <f t="shared" si="3"/>
        <v/>
      </c>
      <c r="AD18" s="383"/>
      <c r="AE18" s="8" t="s">
        <v>1557</v>
      </c>
    </row>
    <row r="19" s="8" customFormat="1" ht="15.75" customHeight="1" spans="1:31">
      <c r="A19" s="371" t="str">
        <f t="shared" si="0"/>
        <v/>
      </c>
      <c r="B19" s="372"/>
      <c r="C19" s="373"/>
      <c r="D19" s="66"/>
      <c r="E19" s="374"/>
      <c r="F19" s="374"/>
      <c r="G19" s="375"/>
      <c r="H19" s="376"/>
      <c r="I19" s="27"/>
      <c r="J19" s="27"/>
      <c r="K19" s="27"/>
      <c r="L19" s="27"/>
      <c r="M19" s="27"/>
      <c r="N19" s="27"/>
      <c r="O19" s="379"/>
      <c r="P19" s="379"/>
      <c r="Q19" s="379"/>
      <c r="R19" s="379"/>
      <c r="S19" s="379"/>
      <c r="T19" s="379"/>
      <c r="U19" s="382">
        <f t="shared" si="1"/>
        <v>0</v>
      </c>
      <c r="V19" s="69"/>
      <c r="W19" s="381"/>
      <c r="X19" s="380"/>
      <c r="Y19" s="382"/>
      <c r="Z19" s="377"/>
      <c r="AA19" s="380"/>
      <c r="AB19" s="190">
        <f t="shared" si="2"/>
        <v>0</v>
      </c>
      <c r="AC19" s="69" t="str">
        <f t="shared" si="3"/>
        <v/>
      </c>
      <c r="AD19" s="383"/>
      <c r="AE19" s="8" t="s">
        <v>1558</v>
      </c>
    </row>
    <row r="20" s="8" customFormat="1" ht="15.75" customHeight="1" spans="1:31">
      <c r="A20" s="371" t="str">
        <f t="shared" si="0"/>
        <v/>
      </c>
      <c r="B20" s="372"/>
      <c r="C20" s="373"/>
      <c r="D20" s="66"/>
      <c r="E20" s="374"/>
      <c r="F20" s="374"/>
      <c r="G20" s="375"/>
      <c r="H20" s="376"/>
      <c r="I20" s="27"/>
      <c r="J20" s="27"/>
      <c r="K20" s="27"/>
      <c r="L20" s="27"/>
      <c r="M20" s="27"/>
      <c r="N20" s="27"/>
      <c r="O20" s="379"/>
      <c r="P20" s="379"/>
      <c r="Q20" s="379"/>
      <c r="R20" s="379"/>
      <c r="S20" s="379"/>
      <c r="T20" s="379"/>
      <c r="U20" s="382">
        <f t="shared" si="1"/>
        <v>0</v>
      </c>
      <c r="V20" s="69"/>
      <c r="W20" s="381"/>
      <c r="X20" s="380"/>
      <c r="Y20" s="382"/>
      <c r="Z20" s="377"/>
      <c r="AA20" s="380"/>
      <c r="AB20" s="190">
        <f t="shared" si="2"/>
        <v>0</v>
      </c>
      <c r="AC20" s="69" t="str">
        <f t="shared" si="3"/>
        <v/>
      </c>
      <c r="AD20" s="383"/>
      <c r="AE20" s="8" t="s">
        <v>1559</v>
      </c>
    </row>
    <row r="21" s="8" customFormat="1" ht="15.75" customHeight="1" spans="1:31">
      <c r="A21" s="371" t="str">
        <f t="shared" si="0"/>
        <v/>
      </c>
      <c r="B21" s="372"/>
      <c r="C21" s="373"/>
      <c r="D21" s="66"/>
      <c r="E21" s="374"/>
      <c r="F21" s="374"/>
      <c r="G21" s="375"/>
      <c r="H21" s="376"/>
      <c r="I21" s="27"/>
      <c r="J21" s="27"/>
      <c r="K21" s="27"/>
      <c r="L21" s="27"/>
      <c r="M21" s="27"/>
      <c r="N21" s="27"/>
      <c r="O21" s="379"/>
      <c r="P21" s="379"/>
      <c r="Q21" s="379"/>
      <c r="R21" s="379"/>
      <c r="S21" s="379"/>
      <c r="T21" s="379"/>
      <c r="U21" s="382">
        <f t="shared" si="1"/>
        <v>0</v>
      </c>
      <c r="V21" s="69"/>
      <c r="W21" s="381"/>
      <c r="X21" s="380"/>
      <c r="Y21" s="382"/>
      <c r="Z21" s="377"/>
      <c r="AA21" s="380"/>
      <c r="AB21" s="190">
        <f t="shared" si="2"/>
        <v>0</v>
      </c>
      <c r="AC21" s="69" t="str">
        <f t="shared" si="3"/>
        <v/>
      </c>
      <c r="AD21" s="383"/>
      <c r="AE21" s="8" t="s">
        <v>1560</v>
      </c>
    </row>
    <row r="22" s="8" customFormat="1" ht="15.75" customHeight="1" spans="1:31">
      <c r="A22" s="371" t="str">
        <f t="shared" si="0"/>
        <v/>
      </c>
      <c r="B22" s="372"/>
      <c r="C22" s="373"/>
      <c r="D22" s="66"/>
      <c r="E22" s="374"/>
      <c r="F22" s="374"/>
      <c r="G22" s="375"/>
      <c r="H22" s="376"/>
      <c r="I22" s="27"/>
      <c r="J22" s="27"/>
      <c r="K22" s="27"/>
      <c r="L22" s="27"/>
      <c r="M22" s="27"/>
      <c r="N22" s="27"/>
      <c r="O22" s="379"/>
      <c r="P22" s="379"/>
      <c r="Q22" s="379"/>
      <c r="R22" s="379"/>
      <c r="S22" s="379"/>
      <c r="T22" s="379"/>
      <c r="U22" s="382">
        <f t="shared" si="1"/>
        <v>0</v>
      </c>
      <c r="V22" s="69"/>
      <c r="W22" s="381"/>
      <c r="X22" s="380"/>
      <c r="Y22" s="382"/>
      <c r="Z22" s="377"/>
      <c r="AA22" s="380"/>
      <c r="AB22" s="190">
        <f t="shared" si="2"/>
        <v>0</v>
      </c>
      <c r="AC22" s="69" t="str">
        <f t="shared" si="3"/>
        <v/>
      </c>
      <c r="AD22" s="383"/>
      <c r="AE22" s="8" t="s">
        <v>1561</v>
      </c>
    </row>
    <row r="23" s="8" customFormat="1" ht="15.75" customHeight="1" spans="1:31">
      <c r="A23" s="371" t="str">
        <f t="shared" si="0"/>
        <v/>
      </c>
      <c r="B23" s="372"/>
      <c r="C23" s="373"/>
      <c r="D23" s="66"/>
      <c r="E23" s="374"/>
      <c r="F23" s="374"/>
      <c r="G23" s="375"/>
      <c r="H23" s="376"/>
      <c r="I23" s="27"/>
      <c r="J23" s="27"/>
      <c r="K23" s="27"/>
      <c r="L23" s="27"/>
      <c r="M23" s="27"/>
      <c r="N23" s="27"/>
      <c r="O23" s="379"/>
      <c r="P23" s="379"/>
      <c r="Q23" s="379"/>
      <c r="R23" s="379"/>
      <c r="S23" s="379"/>
      <c r="T23" s="379"/>
      <c r="U23" s="382">
        <f t="shared" si="1"/>
        <v>0</v>
      </c>
      <c r="V23" s="69"/>
      <c r="W23" s="381"/>
      <c r="X23" s="380"/>
      <c r="Y23" s="382"/>
      <c r="Z23" s="377"/>
      <c r="AA23" s="380"/>
      <c r="AB23" s="190">
        <f t="shared" si="2"/>
        <v>0</v>
      </c>
      <c r="AC23" s="69" t="str">
        <f t="shared" si="3"/>
        <v/>
      </c>
      <c r="AD23" s="383"/>
      <c r="AE23" s="8" t="s">
        <v>1562</v>
      </c>
    </row>
    <row r="24" s="8" customFormat="1" ht="15" customHeight="1" spans="1:31">
      <c r="A24" s="371" t="str">
        <f t="shared" si="0"/>
        <v/>
      </c>
      <c r="B24" s="372"/>
      <c r="C24" s="373"/>
      <c r="D24" s="66"/>
      <c r="E24" s="374"/>
      <c r="F24" s="374"/>
      <c r="G24" s="375"/>
      <c r="H24" s="376"/>
      <c r="I24" s="27"/>
      <c r="J24" s="27"/>
      <c r="K24" s="27"/>
      <c r="L24" s="27"/>
      <c r="M24" s="27"/>
      <c r="N24" s="27"/>
      <c r="O24" s="379"/>
      <c r="P24" s="379"/>
      <c r="Q24" s="379"/>
      <c r="R24" s="379"/>
      <c r="S24" s="379"/>
      <c r="T24" s="379"/>
      <c r="U24" s="382">
        <f t="shared" si="1"/>
        <v>0</v>
      </c>
      <c r="V24" s="69"/>
      <c r="W24" s="381"/>
      <c r="X24" s="380"/>
      <c r="Y24" s="382"/>
      <c r="Z24" s="377"/>
      <c r="AA24" s="380"/>
      <c r="AB24" s="190">
        <f t="shared" si="2"/>
        <v>0</v>
      </c>
      <c r="AC24" s="69" t="str">
        <f t="shared" si="3"/>
        <v/>
      </c>
      <c r="AD24" s="383"/>
      <c r="AE24" s="8" t="s">
        <v>1563</v>
      </c>
    </row>
    <row r="25" s="8" customFormat="1" ht="15" customHeight="1" spans="1:30">
      <c r="A25" s="32" t="s">
        <v>1564</v>
      </c>
      <c r="B25" s="81"/>
      <c r="C25" s="66"/>
      <c r="D25" s="377">
        <f>SUM(D8:D24)</f>
        <v>0</v>
      </c>
      <c r="E25" s="377"/>
      <c r="F25" s="377"/>
      <c r="G25" s="377"/>
      <c r="H25" s="377">
        <f t="shared" ref="H25:AA25" si="4">SUM(H8:H24)</f>
        <v>0</v>
      </c>
      <c r="I25" s="377">
        <f t="shared" si="4"/>
        <v>0</v>
      </c>
      <c r="J25" s="377">
        <f t="shared" si="4"/>
        <v>0</v>
      </c>
      <c r="K25" s="377">
        <f t="shared" si="4"/>
        <v>0</v>
      </c>
      <c r="L25" s="377">
        <f t="shared" si="4"/>
        <v>0</v>
      </c>
      <c r="M25" s="377">
        <f t="shared" si="4"/>
        <v>0</v>
      </c>
      <c r="N25" s="377">
        <f t="shared" si="4"/>
        <v>0</v>
      </c>
      <c r="O25" s="377">
        <f t="shared" si="4"/>
        <v>0</v>
      </c>
      <c r="P25" s="377">
        <f t="shared" si="4"/>
        <v>0</v>
      </c>
      <c r="Q25" s="377">
        <f t="shared" si="4"/>
        <v>0</v>
      </c>
      <c r="R25" s="377">
        <f t="shared" si="4"/>
        <v>0</v>
      </c>
      <c r="S25" s="377">
        <f t="shared" si="4"/>
        <v>0</v>
      </c>
      <c r="T25" s="377">
        <f t="shared" si="4"/>
        <v>0</v>
      </c>
      <c r="U25" s="377">
        <f t="shared" si="4"/>
        <v>0</v>
      </c>
      <c r="V25" s="377">
        <f t="shared" si="4"/>
        <v>0</v>
      </c>
      <c r="W25" s="377">
        <f t="shared" si="4"/>
        <v>0</v>
      </c>
      <c r="X25" s="377">
        <f t="shared" si="4"/>
        <v>0</v>
      </c>
      <c r="Y25" s="377">
        <f t="shared" si="4"/>
        <v>0</v>
      </c>
      <c r="Z25" s="377">
        <f t="shared" si="4"/>
        <v>0</v>
      </c>
      <c r="AA25" s="377">
        <f t="shared" si="4"/>
        <v>0</v>
      </c>
      <c r="AB25" s="190">
        <f t="shared" si="2"/>
        <v>0</v>
      </c>
      <c r="AC25" s="69" t="str">
        <f t="shared" si="3"/>
        <v/>
      </c>
      <c r="AD25" s="377"/>
    </row>
    <row r="26" ht="15.75" customHeight="1" spans="1:31">
      <c r="A26" s="9" t="str">
        <f>基本信息输入表!$K$6&amp;"填表人："&amp;基本信息输入表!$M$40</f>
        <v>产权持有单位填表人：包娴</v>
      </c>
      <c r="AA26" s="9" t="str">
        <f>"评估人员："&amp;基本信息输入表!$Q$40</f>
        <v>评估人员：资谷才、王晓</v>
      </c>
      <c r="AE26" s="9" t="s">
        <v>1523</v>
      </c>
    </row>
    <row r="27" ht="15.75" customHeight="1" spans="1:1">
      <c r="A27" s="9" t="str">
        <f>"填表日期："&amp;YEAR(基本信息输入表!$O$40)&amp;"年"&amp;MONTH(基本信息输入表!$O$40)&amp;"月"&amp;DAY(基本信息输入表!$O$40)&amp;"日"</f>
        <v>填表日期：2024年5月8日</v>
      </c>
    </row>
    <row r="28" ht="15.75" customHeight="1" spans="24:24">
      <c r="X28" s="54"/>
    </row>
  </sheetData>
  <mergeCells count="15">
    <mergeCell ref="A2:AD2"/>
    <mergeCell ref="A3:AD3"/>
    <mergeCell ref="K6:X6"/>
    <mergeCell ref="Y6:AA6"/>
    <mergeCell ref="A25:B25"/>
    <mergeCell ref="A6:A7"/>
    <mergeCell ref="B6:B7"/>
    <mergeCell ref="C6:C7"/>
    <mergeCell ref="D6:D7"/>
    <mergeCell ref="E6:E7"/>
    <mergeCell ref="F6:F7"/>
    <mergeCell ref="G6:G7"/>
    <mergeCell ref="AB6:AB7"/>
    <mergeCell ref="AC6:AC7"/>
    <mergeCell ref="AD6:AD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N29"/>
  <sheetViews>
    <sheetView showGridLines="0" zoomScale="96" zoomScaleNormal="96" topLeftCell="A4" workbookViewId="0">
      <selection activeCell="Q23" sqref="Q23"/>
    </sheetView>
  </sheetViews>
  <sheetFormatPr defaultColWidth="9" defaultRowHeight="15.75" customHeight="1"/>
  <cols>
    <col min="1" max="1" width="5.16666666666667" style="9" customWidth="1"/>
    <col min="2" max="2" width="21.6666666666667" style="9" customWidth="1"/>
    <col min="3" max="4" width="8" style="9" customWidth="1"/>
    <col min="5" max="5" width="8" style="223" customWidth="1"/>
    <col min="6" max="6" width="9.66666666666667" style="9" customWidth="1"/>
    <col min="7" max="7" width="4.66666666666667" style="9" customWidth="1"/>
    <col min="8" max="8" width="11.1666666666667" style="9" customWidth="1"/>
    <col min="9" max="9" width="9.5" style="9" customWidth="1"/>
    <col min="10" max="10" width="8" style="9" customWidth="1"/>
    <col min="11" max="11" width="9.66666666666667" style="9" customWidth="1"/>
    <col min="12" max="12" width="7.66666666666667" style="9" customWidth="1"/>
    <col min="13" max="13" width="16.6666666666667" style="9" customWidth="1"/>
    <col min="14" max="14" width="8.5" style="8" customWidth="1"/>
    <col min="15" max="16" width="9" style="9" customWidth="1"/>
    <col min="17" max="16384" width="9" style="9"/>
  </cols>
  <sheetData>
    <row r="1" customHeight="1" spans="1:1">
      <c r="A1" s="10" t="s">
        <v>0</v>
      </c>
    </row>
    <row r="2" s="7" customFormat="1" ht="30" customHeight="1" spans="1:14">
      <c r="A2" s="11" t="s">
        <v>1565</v>
      </c>
      <c r="N2" s="12"/>
    </row>
    <row r="3" customHeight="1" spans="1:1">
      <c r="A3" s="8" t="str">
        <f>"评估基准日："&amp;TEXT(基本信息输入表!M7,"yyyy年mm月dd日")</f>
        <v>评估基准日：2024年04月30日</v>
      </c>
    </row>
    <row r="4" ht="14.25" customHeight="1" spans="1:13">
      <c r="A4" s="8"/>
      <c r="B4" s="8"/>
      <c r="C4" s="8"/>
      <c r="D4" s="8"/>
      <c r="E4" s="359"/>
      <c r="F4" s="8"/>
      <c r="G4" s="8"/>
      <c r="H4" s="8"/>
      <c r="I4" s="8"/>
      <c r="J4" s="8"/>
      <c r="K4" s="8"/>
      <c r="L4" s="8"/>
      <c r="M4" s="13" t="s">
        <v>1566</v>
      </c>
    </row>
    <row r="5" customHeight="1" spans="1:13">
      <c r="A5" s="9" t="str">
        <f>基本信息输入表!K6&amp;"："&amp;基本信息输入表!M6</f>
        <v>产权持有单位：昆明中石油昆仑车用天然气有限公司</v>
      </c>
      <c r="I5" s="80"/>
      <c r="J5" s="80"/>
      <c r="M5" s="208" t="s">
        <v>885</v>
      </c>
    </row>
    <row r="6" s="8" customFormat="1" customHeight="1" spans="1:13">
      <c r="A6" s="17" t="s">
        <v>4</v>
      </c>
      <c r="B6" s="17" t="s">
        <v>1130</v>
      </c>
      <c r="C6" s="17" t="s">
        <v>1131</v>
      </c>
      <c r="D6" s="297" t="s">
        <v>1567</v>
      </c>
      <c r="E6" s="360" t="s">
        <v>1132</v>
      </c>
      <c r="F6" s="17" t="s">
        <v>1133</v>
      </c>
      <c r="G6" s="17" t="s">
        <v>887</v>
      </c>
      <c r="H6" s="99" t="s">
        <v>888</v>
      </c>
      <c r="I6" s="226" t="s">
        <v>723</v>
      </c>
      <c r="J6" s="32" t="s">
        <v>717</v>
      </c>
      <c r="K6" s="32" t="s">
        <v>7</v>
      </c>
      <c r="L6" s="17" t="s">
        <v>683</v>
      </c>
      <c r="M6" s="17" t="s">
        <v>176</v>
      </c>
    </row>
    <row r="7" customHeight="1" spans="1:14">
      <c r="A7" s="206"/>
      <c r="B7" s="206"/>
      <c r="C7" s="206"/>
      <c r="D7" s="361"/>
      <c r="E7" s="206"/>
      <c r="F7" s="206"/>
      <c r="G7" s="206"/>
      <c r="H7" s="170"/>
      <c r="I7" s="170"/>
      <c r="J7" s="170"/>
      <c r="K7" s="170"/>
      <c r="L7" s="206"/>
      <c r="M7" s="206"/>
      <c r="N7" s="209" t="s">
        <v>890</v>
      </c>
    </row>
    <row r="8" ht="12.75" customHeight="1" spans="1:14">
      <c r="A8" s="19" t="str">
        <f>IF(B8="","",ROW()-7)</f>
        <v/>
      </c>
      <c r="B8" s="20"/>
      <c r="C8" s="20"/>
      <c r="D8" s="20"/>
      <c r="E8" s="21"/>
      <c r="F8" s="88"/>
      <c r="G8" s="20"/>
      <c r="H8" s="22"/>
      <c r="I8" s="365"/>
      <c r="J8" s="365"/>
      <c r="K8" s="365"/>
      <c r="L8" s="22" t="str">
        <f>IF(I8=0,"",(K8-I8)/(I8)*100)</f>
        <v/>
      </c>
      <c r="M8" s="20"/>
      <c r="N8" s="8" t="s">
        <v>1568</v>
      </c>
    </row>
    <row r="9" ht="12.75" customHeight="1" spans="1:14">
      <c r="A9" s="19" t="str">
        <f t="shared" ref="A9:A23" si="0">IF(B9="","",ROW()-7)</f>
        <v/>
      </c>
      <c r="B9" s="20"/>
      <c r="C9" s="20"/>
      <c r="D9" s="20"/>
      <c r="E9" s="21"/>
      <c r="F9" s="88"/>
      <c r="G9" s="20"/>
      <c r="H9" s="22"/>
      <c r="I9" s="365"/>
      <c r="J9" s="365"/>
      <c r="K9" s="365"/>
      <c r="L9" s="22" t="str">
        <f t="shared" ref="L9:L27" si="1">IF(I9=0,"",(K9-I9)/(I9)*100)</f>
        <v/>
      </c>
      <c r="M9" s="20"/>
      <c r="N9" s="8" t="s">
        <v>1569</v>
      </c>
    </row>
    <row r="10" ht="12.75" customHeight="1" spans="1:14">
      <c r="A10" s="19" t="str">
        <f t="shared" si="0"/>
        <v/>
      </c>
      <c r="B10" s="20"/>
      <c r="C10" s="20"/>
      <c r="D10" s="20"/>
      <c r="E10" s="21"/>
      <c r="F10" s="88"/>
      <c r="G10" s="20"/>
      <c r="H10" s="22"/>
      <c r="I10" s="365"/>
      <c r="J10" s="365"/>
      <c r="K10" s="365"/>
      <c r="L10" s="22" t="str">
        <f t="shared" si="1"/>
        <v/>
      </c>
      <c r="M10" s="20"/>
      <c r="N10" s="8" t="s">
        <v>1570</v>
      </c>
    </row>
    <row r="11" ht="12.75" customHeight="1" spans="1:14">
      <c r="A11" s="19" t="str">
        <f t="shared" si="0"/>
        <v/>
      </c>
      <c r="B11" s="20"/>
      <c r="C11" s="20"/>
      <c r="D11" s="20"/>
      <c r="E11" s="21"/>
      <c r="F11" s="88"/>
      <c r="G11" s="20"/>
      <c r="H11" s="22"/>
      <c r="I11" s="365"/>
      <c r="J11" s="365"/>
      <c r="K11" s="365"/>
      <c r="L11" s="22" t="str">
        <f t="shared" si="1"/>
        <v/>
      </c>
      <c r="M11" s="20"/>
      <c r="N11" s="8" t="s">
        <v>1571</v>
      </c>
    </row>
    <row r="12" ht="12.75" customHeight="1" spans="1:14">
      <c r="A12" s="19" t="str">
        <f t="shared" si="0"/>
        <v/>
      </c>
      <c r="B12" s="20"/>
      <c r="C12" s="20"/>
      <c r="D12" s="20"/>
      <c r="E12" s="21"/>
      <c r="F12" s="88"/>
      <c r="G12" s="20"/>
      <c r="H12" s="22"/>
      <c r="I12" s="365"/>
      <c r="J12" s="365"/>
      <c r="K12" s="365"/>
      <c r="L12" s="22" t="str">
        <f t="shared" si="1"/>
        <v/>
      </c>
      <c r="M12" s="20"/>
      <c r="N12" s="8" t="s">
        <v>1572</v>
      </c>
    </row>
    <row r="13" ht="12.75" customHeight="1" spans="1:14">
      <c r="A13" s="19" t="str">
        <f t="shared" si="0"/>
        <v/>
      </c>
      <c r="B13" s="20"/>
      <c r="C13" s="20"/>
      <c r="D13" s="20"/>
      <c r="E13" s="21"/>
      <c r="F13" s="88"/>
      <c r="G13" s="20"/>
      <c r="H13" s="22"/>
      <c r="I13" s="365"/>
      <c r="J13" s="365"/>
      <c r="K13" s="365"/>
      <c r="L13" s="22" t="str">
        <f t="shared" si="1"/>
        <v/>
      </c>
      <c r="M13" s="20"/>
      <c r="N13" s="8" t="s">
        <v>1573</v>
      </c>
    </row>
    <row r="14" ht="12.75" customHeight="1" spans="1:14">
      <c r="A14" s="19" t="str">
        <f t="shared" si="0"/>
        <v/>
      </c>
      <c r="B14" s="20"/>
      <c r="C14" s="20"/>
      <c r="D14" s="20"/>
      <c r="E14" s="21"/>
      <c r="F14" s="88"/>
      <c r="G14" s="20"/>
      <c r="H14" s="22"/>
      <c r="I14" s="365"/>
      <c r="J14" s="365"/>
      <c r="K14" s="365"/>
      <c r="L14" s="22" t="str">
        <f t="shared" si="1"/>
        <v/>
      </c>
      <c r="M14" s="20"/>
      <c r="N14" s="8" t="s">
        <v>1574</v>
      </c>
    </row>
    <row r="15" ht="12.75" customHeight="1" spans="1:14">
      <c r="A15" s="19" t="str">
        <f t="shared" si="0"/>
        <v/>
      </c>
      <c r="B15" s="20"/>
      <c r="C15" s="20"/>
      <c r="D15" s="20"/>
      <c r="E15" s="21"/>
      <c r="F15" s="88"/>
      <c r="G15" s="20"/>
      <c r="H15" s="22"/>
      <c r="I15" s="365"/>
      <c r="J15" s="365"/>
      <c r="K15" s="365"/>
      <c r="L15" s="22" t="str">
        <f t="shared" si="1"/>
        <v/>
      </c>
      <c r="M15" s="20"/>
      <c r="N15" s="8" t="s">
        <v>1575</v>
      </c>
    </row>
    <row r="16" ht="12.75" customHeight="1" spans="1:14">
      <c r="A16" s="19" t="str">
        <f t="shared" si="0"/>
        <v/>
      </c>
      <c r="B16" s="20"/>
      <c r="C16" s="20"/>
      <c r="D16" s="20"/>
      <c r="E16" s="21"/>
      <c r="F16" s="88"/>
      <c r="G16" s="20"/>
      <c r="H16" s="22"/>
      <c r="I16" s="365"/>
      <c r="J16" s="365"/>
      <c r="K16" s="365"/>
      <c r="L16" s="22" t="str">
        <f t="shared" si="1"/>
        <v/>
      </c>
      <c r="M16" s="20"/>
      <c r="N16" s="8" t="s">
        <v>1576</v>
      </c>
    </row>
    <row r="17" ht="12.75" customHeight="1" spans="1:14">
      <c r="A17" s="19" t="str">
        <f t="shared" si="0"/>
        <v/>
      </c>
      <c r="B17" s="20"/>
      <c r="C17" s="20"/>
      <c r="D17" s="20"/>
      <c r="E17" s="21"/>
      <c r="F17" s="88"/>
      <c r="G17" s="20"/>
      <c r="H17" s="22"/>
      <c r="I17" s="365"/>
      <c r="J17" s="365"/>
      <c r="K17" s="365"/>
      <c r="L17" s="22" t="str">
        <f t="shared" si="1"/>
        <v/>
      </c>
      <c r="M17" s="20"/>
      <c r="N17" s="8" t="s">
        <v>1577</v>
      </c>
    </row>
    <row r="18" ht="12.75" customHeight="1" spans="1:14">
      <c r="A18" s="19" t="str">
        <f t="shared" si="0"/>
        <v/>
      </c>
      <c r="B18" s="20"/>
      <c r="C18" s="20"/>
      <c r="D18" s="20"/>
      <c r="E18" s="21"/>
      <c r="F18" s="88"/>
      <c r="G18" s="20"/>
      <c r="H18" s="22"/>
      <c r="I18" s="365"/>
      <c r="J18" s="365"/>
      <c r="K18" s="365"/>
      <c r="L18" s="22" t="str">
        <f t="shared" si="1"/>
        <v/>
      </c>
      <c r="M18" s="20"/>
      <c r="N18" s="8" t="s">
        <v>1578</v>
      </c>
    </row>
    <row r="19" ht="12.75" customHeight="1" spans="1:14">
      <c r="A19" s="19" t="str">
        <f t="shared" si="0"/>
        <v/>
      </c>
      <c r="B19" s="20"/>
      <c r="C19" s="20"/>
      <c r="D19" s="20"/>
      <c r="E19" s="21"/>
      <c r="F19" s="88"/>
      <c r="G19" s="20"/>
      <c r="H19" s="22"/>
      <c r="I19" s="365"/>
      <c r="J19" s="365"/>
      <c r="K19" s="365"/>
      <c r="L19" s="22" t="str">
        <f t="shared" si="1"/>
        <v/>
      </c>
      <c r="M19" s="20"/>
      <c r="N19" s="8" t="s">
        <v>1579</v>
      </c>
    </row>
    <row r="20" ht="12.75" customHeight="1" spans="1:14">
      <c r="A20" s="19" t="str">
        <f t="shared" si="0"/>
        <v/>
      </c>
      <c r="B20" s="20"/>
      <c r="C20" s="20"/>
      <c r="D20" s="20"/>
      <c r="E20" s="21"/>
      <c r="F20" s="88"/>
      <c r="G20" s="20"/>
      <c r="H20" s="22"/>
      <c r="I20" s="365"/>
      <c r="J20" s="365"/>
      <c r="K20" s="365"/>
      <c r="L20" s="22" t="str">
        <f t="shared" si="1"/>
        <v/>
      </c>
      <c r="M20" s="20"/>
      <c r="N20" s="8" t="s">
        <v>1580</v>
      </c>
    </row>
    <row r="21" ht="12.75" customHeight="1" spans="1:14">
      <c r="A21" s="19" t="str">
        <f t="shared" si="0"/>
        <v/>
      </c>
      <c r="B21" s="20"/>
      <c r="C21" s="20"/>
      <c r="D21" s="20"/>
      <c r="E21" s="21"/>
      <c r="F21" s="88"/>
      <c r="G21" s="20"/>
      <c r="H21" s="22"/>
      <c r="I21" s="365"/>
      <c r="J21" s="365"/>
      <c r="K21" s="365"/>
      <c r="L21" s="22" t="str">
        <f t="shared" si="1"/>
        <v/>
      </c>
      <c r="M21" s="20"/>
      <c r="N21" s="8" t="s">
        <v>1581</v>
      </c>
    </row>
    <row r="22" ht="12.75" customHeight="1" spans="1:14">
      <c r="A22" s="19" t="str">
        <f t="shared" si="0"/>
        <v/>
      </c>
      <c r="B22" s="20"/>
      <c r="C22" s="20"/>
      <c r="D22" s="20"/>
      <c r="E22" s="21"/>
      <c r="F22" s="88"/>
      <c r="G22" s="20"/>
      <c r="H22" s="22"/>
      <c r="I22" s="365"/>
      <c r="J22" s="365"/>
      <c r="K22" s="365"/>
      <c r="L22" s="22" t="str">
        <f t="shared" si="1"/>
        <v/>
      </c>
      <c r="M22" s="20"/>
      <c r="N22" s="8" t="s">
        <v>1582</v>
      </c>
    </row>
    <row r="23" ht="12.75" customHeight="1" spans="1:14">
      <c r="A23" s="19" t="str">
        <f t="shared" si="0"/>
        <v/>
      </c>
      <c r="B23" s="20"/>
      <c r="C23" s="20"/>
      <c r="D23" s="20"/>
      <c r="E23" s="21"/>
      <c r="F23" s="88"/>
      <c r="G23" s="20"/>
      <c r="H23" s="22"/>
      <c r="I23" s="365"/>
      <c r="J23" s="365"/>
      <c r="K23" s="365"/>
      <c r="L23" s="22" t="str">
        <f t="shared" si="1"/>
        <v/>
      </c>
      <c r="M23" s="20"/>
      <c r="N23" s="8" t="s">
        <v>1583</v>
      </c>
    </row>
    <row r="24" ht="12.75" customHeight="1" spans="1:13">
      <c r="A24" s="362" t="s">
        <v>1584</v>
      </c>
      <c r="B24" s="175"/>
      <c r="C24" s="20"/>
      <c r="D24" s="20"/>
      <c r="E24" s="53"/>
      <c r="F24" s="88"/>
      <c r="G24" s="20"/>
      <c r="H24" s="22"/>
      <c r="I24" s="366">
        <f>SUM(I8:I23)</f>
        <v>0</v>
      </c>
      <c r="J24" s="366">
        <f>SUM(J8:J23)</f>
        <v>0</v>
      </c>
      <c r="K24" s="366">
        <f>SUM(K8:K23)</f>
        <v>0</v>
      </c>
      <c r="L24" s="22" t="str">
        <f t="shared" si="1"/>
        <v/>
      </c>
      <c r="M24" s="20"/>
    </row>
    <row r="25" ht="12.75" customHeight="1" spans="1:13">
      <c r="A25" s="362" t="s">
        <v>1153</v>
      </c>
      <c r="B25" s="175"/>
      <c r="C25" s="20"/>
      <c r="D25" s="20"/>
      <c r="E25" s="53"/>
      <c r="F25" s="88"/>
      <c r="G25" s="20"/>
      <c r="H25" s="22"/>
      <c r="I25" s="366">
        <f>J24</f>
        <v>0</v>
      </c>
      <c r="J25" s="366"/>
      <c r="K25" s="366"/>
      <c r="L25" s="22"/>
      <c r="M25" s="20"/>
    </row>
    <row r="26" ht="12.75" customHeight="1" spans="1:13">
      <c r="A26" s="19" t="s">
        <v>1154</v>
      </c>
      <c r="B26" s="175"/>
      <c r="C26" s="20"/>
      <c r="D26" s="20"/>
      <c r="E26" s="53"/>
      <c r="F26" s="88"/>
      <c r="G26" s="20"/>
      <c r="H26" s="22"/>
      <c r="I26" s="366"/>
      <c r="J26" s="366"/>
      <c r="K26" s="366">
        <f>I25</f>
        <v>0</v>
      </c>
      <c r="L26" s="22"/>
      <c r="M26" s="20"/>
    </row>
    <row r="27" customHeight="1" spans="1:13">
      <c r="A27" s="363" t="s">
        <v>727</v>
      </c>
      <c r="B27" s="179"/>
      <c r="C27" s="26"/>
      <c r="D27" s="26"/>
      <c r="E27" s="364"/>
      <c r="F27" s="26"/>
      <c r="G27" s="26"/>
      <c r="H27" s="26"/>
      <c r="I27" s="367">
        <f>I24-I25</f>
        <v>0</v>
      </c>
      <c r="J27" s="367"/>
      <c r="K27" s="367">
        <f>K24-K26</f>
        <v>0</v>
      </c>
      <c r="L27" s="22" t="str">
        <f t="shared" si="1"/>
        <v/>
      </c>
      <c r="M27" s="26"/>
    </row>
    <row r="28" customHeight="1" spans="1:14">
      <c r="A28" s="9" t="str">
        <f>基本信息输入表!$K$6&amp;"填表人："&amp;基本信息输入表!$M$41</f>
        <v>产权持有单位填表人：包娴</v>
      </c>
      <c r="K28" s="9" t="str">
        <f>"评估人员："&amp;基本信息输入表!$Q$41</f>
        <v>评估人员：资谷才、王晓</v>
      </c>
      <c r="N28" s="209" t="s">
        <v>837</v>
      </c>
    </row>
    <row r="29" customHeight="1" spans="1:1">
      <c r="A29" s="9" t="str">
        <f>"填表日期："&amp;YEAR(基本信息输入表!$O$41)&amp;"年"&amp;MONTH(基本信息输入表!$O$41)&amp;"月"&amp;DAY(基本信息输入表!$O$41)&amp;"日"</f>
        <v>填表日期：2024年5月8日</v>
      </c>
    </row>
  </sheetData>
  <mergeCells count="19">
    <mergeCell ref="A2:M2"/>
    <mergeCell ref="A3:M3"/>
    <mergeCell ref="A24:B24"/>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N29"/>
  <sheetViews>
    <sheetView topLeftCell="A10" workbookViewId="0">
      <selection activeCell="P16" sqref="P16"/>
    </sheetView>
  </sheetViews>
  <sheetFormatPr defaultColWidth="8.66666666666667" defaultRowHeight="15.75"/>
  <cols>
    <col min="1" max="1" width="6.16666666666667" style="346" customWidth="1"/>
    <col min="2" max="2" width="11.1666666666667" style="346" customWidth="1"/>
    <col min="3" max="5" width="8.16666666666667" style="346" customWidth="1"/>
    <col min="6" max="6" width="17.5" style="346" customWidth="1"/>
    <col min="7" max="7" width="8.16666666666667" style="346" customWidth="1"/>
    <col min="8" max="9" width="11.6666666666667" style="346" customWidth="1"/>
    <col min="10" max="10" width="14.6666666666667" style="346" customWidth="1"/>
    <col min="11" max="11" width="16.1666666666667" style="346" customWidth="1"/>
    <col min="12" max="12" width="13.1666666666667" style="346" customWidth="1"/>
    <col min="13" max="13" width="10.6666666666667" style="346" customWidth="1"/>
    <col min="14" max="14" width="9.66666666666667" style="346" customWidth="1"/>
    <col min="15" max="16384" width="8.66666666666667" style="346"/>
  </cols>
  <sheetData>
    <row r="1" spans="1:14">
      <c r="A1" s="10" t="s">
        <v>0</v>
      </c>
      <c r="B1" s="9"/>
      <c r="C1" s="9"/>
      <c r="D1" s="9"/>
      <c r="E1" s="9"/>
      <c r="F1" s="9"/>
      <c r="G1" s="9"/>
      <c r="H1" s="9"/>
      <c r="I1" s="9"/>
      <c r="J1" s="9"/>
      <c r="K1" s="9"/>
      <c r="L1" s="9"/>
      <c r="M1" s="9"/>
      <c r="N1" s="9"/>
    </row>
    <row r="2" ht="22.5" spans="1:14">
      <c r="A2" s="11" t="s">
        <v>1585</v>
      </c>
      <c r="B2" s="7"/>
      <c r="C2" s="7"/>
      <c r="D2" s="7"/>
      <c r="E2" s="7"/>
      <c r="F2" s="7"/>
      <c r="G2" s="7"/>
      <c r="H2" s="7"/>
      <c r="I2" s="7"/>
      <c r="J2" s="7"/>
      <c r="K2" s="7"/>
      <c r="L2" s="7"/>
      <c r="M2" s="7"/>
      <c r="N2" s="9"/>
    </row>
    <row r="3" s="159" customFormat="1" ht="12.75" spans="1:14">
      <c r="A3" s="8" t="str">
        <f>"评估基准日："&amp;TEXT(基本信息输入表!M7,"yyyy年mm月dd日")</f>
        <v>评估基准日：2024年04月30日</v>
      </c>
      <c r="B3" s="9"/>
      <c r="C3" s="9"/>
      <c r="D3" s="9"/>
      <c r="E3" s="9"/>
      <c r="F3" s="9"/>
      <c r="G3" s="9"/>
      <c r="H3" s="9"/>
      <c r="I3" s="9"/>
      <c r="J3" s="9"/>
      <c r="K3" s="9"/>
      <c r="L3" s="9"/>
      <c r="M3" s="9"/>
      <c r="N3" s="54"/>
    </row>
    <row r="4" s="159" customFormat="1" ht="12.75" spans="1:14">
      <c r="A4" s="8"/>
      <c r="B4" s="8"/>
      <c r="C4" s="8"/>
      <c r="D4" s="8"/>
      <c r="E4" s="8"/>
      <c r="F4" s="8"/>
      <c r="G4" s="8"/>
      <c r="H4" s="8"/>
      <c r="I4" s="8"/>
      <c r="J4" s="8"/>
      <c r="K4" s="8"/>
      <c r="L4" s="8"/>
      <c r="M4" s="13" t="s">
        <v>1586</v>
      </c>
      <c r="N4" s="9"/>
    </row>
    <row r="5" s="159" customFormat="1" ht="12.75" spans="1:14">
      <c r="A5" s="9" t="str">
        <f>基本信息输入表!K6&amp;"："&amp;基本信息输入表!M6</f>
        <v>产权持有单位：昆明中石油昆仑车用天然气有限公司</v>
      </c>
      <c r="B5" s="9"/>
      <c r="C5" s="9"/>
      <c r="D5" s="9"/>
      <c r="E5" s="9"/>
      <c r="F5" s="9"/>
      <c r="G5" s="9"/>
      <c r="H5" s="9"/>
      <c r="I5" s="9"/>
      <c r="J5" s="9"/>
      <c r="K5" s="9"/>
      <c r="L5" s="9"/>
      <c r="M5" s="208" t="s">
        <v>885</v>
      </c>
      <c r="N5" s="9"/>
    </row>
    <row r="6" s="159" customFormat="1" ht="12.75" customHeight="1" spans="1:14">
      <c r="A6" s="17" t="s">
        <v>4</v>
      </c>
      <c r="B6" s="297" t="s">
        <v>1587</v>
      </c>
      <c r="C6" s="297" t="s">
        <v>1588</v>
      </c>
      <c r="D6" s="297" t="s">
        <v>1187</v>
      </c>
      <c r="E6" s="297" t="s">
        <v>1131</v>
      </c>
      <c r="F6" s="79" t="s">
        <v>6</v>
      </c>
      <c r="G6" s="205" t="s">
        <v>764</v>
      </c>
      <c r="H6" s="205" t="s">
        <v>1589</v>
      </c>
      <c r="I6" s="205" t="s">
        <v>1590</v>
      </c>
      <c r="J6" s="205" t="s">
        <v>1591</v>
      </c>
      <c r="K6" s="17" t="s">
        <v>7</v>
      </c>
      <c r="L6" s="17" t="s">
        <v>683</v>
      </c>
      <c r="M6" s="17" t="s">
        <v>176</v>
      </c>
      <c r="N6" s="209" t="s">
        <v>890</v>
      </c>
    </row>
    <row r="7" s="159" customFormat="1" ht="12.75" customHeight="1" spans="1:14">
      <c r="A7" s="19" t="str">
        <f>IF(B7="","",ROW()-6)</f>
        <v/>
      </c>
      <c r="B7" s="20"/>
      <c r="C7" s="53"/>
      <c r="D7" s="21"/>
      <c r="E7" s="53"/>
      <c r="F7" s="22"/>
      <c r="G7" s="22"/>
      <c r="H7" s="22"/>
      <c r="I7" s="357"/>
      <c r="J7" s="357"/>
      <c r="K7" s="22"/>
      <c r="L7" s="22" t="str">
        <f>IF(F7=0,"",(K7-F7)/F7*100)</f>
        <v/>
      </c>
      <c r="M7" s="20"/>
      <c r="N7" s="8" t="s">
        <v>1592</v>
      </c>
    </row>
    <row r="8" s="159" customFormat="1" ht="12.75" customHeight="1" spans="1:14">
      <c r="A8" s="19" t="str">
        <f t="shared" ref="A8:A26" si="0">IF(B8="","",ROW()-6)</f>
        <v/>
      </c>
      <c r="B8" s="20"/>
      <c r="C8" s="53"/>
      <c r="D8" s="21"/>
      <c r="E8" s="53"/>
      <c r="F8" s="22"/>
      <c r="G8" s="22"/>
      <c r="H8" s="22"/>
      <c r="I8" s="357"/>
      <c r="J8" s="357"/>
      <c r="K8" s="22"/>
      <c r="L8" s="22" t="str">
        <f t="shared" ref="L8:L27" si="1">IF(F8=0,"",(K8-F8)/F8*100)</f>
        <v/>
      </c>
      <c r="M8" s="20"/>
      <c r="N8" s="8" t="s">
        <v>1593</v>
      </c>
    </row>
    <row r="9" s="159" customFormat="1" ht="12.75" customHeight="1" spans="1:14">
      <c r="A9" s="19" t="str">
        <f t="shared" si="0"/>
        <v/>
      </c>
      <c r="B9" s="20"/>
      <c r="C9" s="53"/>
      <c r="D9" s="21"/>
      <c r="E9" s="53"/>
      <c r="F9" s="22"/>
      <c r="G9" s="22"/>
      <c r="H9" s="22"/>
      <c r="I9" s="357"/>
      <c r="J9" s="357"/>
      <c r="K9" s="22"/>
      <c r="L9" s="22" t="str">
        <f t="shared" si="1"/>
        <v/>
      </c>
      <c r="M9" s="20"/>
      <c r="N9" s="8" t="s">
        <v>1594</v>
      </c>
    </row>
    <row r="10" s="159" customFormat="1" ht="12.75" customHeight="1" spans="1:14">
      <c r="A10" s="19" t="str">
        <f t="shared" si="0"/>
        <v/>
      </c>
      <c r="B10" s="20"/>
      <c r="C10" s="53"/>
      <c r="D10" s="21"/>
      <c r="E10" s="53"/>
      <c r="F10" s="22"/>
      <c r="G10" s="22"/>
      <c r="H10" s="22"/>
      <c r="I10" s="357"/>
      <c r="J10" s="357"/>
      <c r="K10" s="22"/>
      <c r="L10" s="22" t="str">
        <f t="shared" si="1"/>
        <v/>
      </c>
      <c r="M10" s="20"/>
      <c r="N10" s="8" t="s">
        <v>1595</v>
      </c>
    </row>
    <row r="11" s="159" customFormat="1" ht="12.75" customHeight="1" spans="1:14">
      <c r="A11" s="19" t="str">
        <f t="shared" si="0"/>
        <v/>
      </c>
      <c r="B11" s="20"/>
      <c r="C11" s="53"/>
      <c r="D11" s="21"/>
      <c r="E11" s="53"/>
      <c r="F11" s="22"/>
      <c r="G11" s="22"/>
      <c r="H11" s="22"/>
      <c r="I11" s="357"/>
      <c r="J11" s="357"/>
      <c r="K11" s="22"/>
      <c r="L11" s="22" t="str">
        <f t="shared" si="1"/>
        <v/>
      </c>
      <c r="M11" s="20"/>
      <c r="N11" s="8" t="s">
        <v>1596</v>
      </c>
    </row>
    <row r="12" s="159" customFormat="1" ht="12.75" customHeight="1" spans="1:14">
      <c r="A12" s="19" t="str">
        <f t="shared" si="0"/>
        <v/>
      </c>
      <c r="B12" s="20"/>
      <c r="C12" s="53"/>
      <c r="D12" s="21"/>
      <c r="E12" s="53"/>
      <c r="F12" s="22"/>
      <c r="G12" s="22"/>
      <c r="H12" s="22"/>
      <c r="I12" s="357"/>
      <c r="J12" s="357"/>
      <c r="K12" s="22"/>
      <c r="L12" s="22" t="str">
        <f t="shared" si="1"/>
        <v/>
      </c>
      <c r="M12" s="20"/>
      <c r="N12" s="8" t="s">
        <v>1597</v>
      </c>
    </row>
    <row r="13" s="159" customFormat="1" ht="12.75" customHeight="1" spans="1:14">
      <c r="A13" s="19" t="str">
        <f t="shared" si="0"/>
        <v/>
      </c>
      <c r="B13" s="20"/>
      <c r="C13" s="53"/>
      <c r="D13" s="21"/>
      <c r="E13" s="53"/>
      <c r="F13" s="22"/>
      <c r="G13" s="22"/>
      <c r="H13" s="22"/>
      <c r="I13" s="357"/>
      <c r="J13" s="357"/>
      <c r="K13" s="22"/>
      <c r="L13" s="22" t="str">
        <f t="shared" si="1"/>
        <v/>
      </c>
      <c r="M13" s="20"/>
      <c r="N13" s="8" t="s">
        <v>1598</v>
      </c>
    </row>
    <row r="14" s="159" customFormat="1" ht="12.75" customHeight="1" spans="1:14">
      <c r="A14" s="19" t="str">
        <f t="shared" si="0"/>
        <v/>
      </c>
      <c r="B14" s="20"/>
      <c r="C14" s="53"/>
      <c r="D14" s="21"/>
      <c r="E14" s="53"/>
      <c r="F14" s="22"/>
      <c r="G14" s="22"/>
      <c r="H14" s="22"/>
      <c r="I14" s="357"/>
      <c r="J14" s="357"/>
      <c r="K14" s="22"/>
      <c r="L14" s="22" t="str">
        <f t="shared" si="1"/>
        <v/>
      </c>
      <c r="M14" s="20"/>
      <c r="N14" s="8" t="s">
        <v>1599</v>
      </c>
    </row>
    <row r="15" s="159" customFormat="1" ht="12.75" customHeight="1" spans="1:14">
      <c r="A15" s="19" t="str">
        <f t="shared" si="0"/>
        <v/>
      </c>
      <c r="B15" s="20"/>
      <c r="C15" s="53"/>
      <c r="D15" s="21"/>
      <c r="E15" s="53"/>
      <c r="F15" s="22"/>
      <c r="G15" s="22"/>
      <c r="H15" s="22"/>
      <c r="I15" s="357"/>
      <c r="J15" s="357"/>
      <c r="K15" s="22"/>
      <c r="L15" s="22" t="str">
        <f t="shared" si="1"/>
        <v/>
      </c>
      <c r="M15" s="20"/>
      <c r="N15" s="8" t="s">
        <v>1600</v>
      </c>
    </row>
    <row r="16" s="159" customFormat="1" ht="12.75" customHeight="1" spans="1:14">
      <c r="A16" s="19" t="str">
        <f t="shared" si="0"/>
        <v/>
      </c>
      <c r="B16" s="20"/>
      <c r="C16" s="53"/>
      <c r="D16" s="21"/>
      <c r="E16" s="53"/>
      <c r="F16" s="22"/>
      <c r="G16" s="22"/>
      <c r="H16" s="22"/>
      <c r="I16" s="357"/>
      <c r="J16" s="357"/>
      <c r="K16" s="22"/>
      <c r="L16" s="22" t="str">
        <f t="shared" si="1"/>
        <v/>
      </c>
      <c r="M16" s="20"/>
      <c r="N16" s="8" t="s">
        <v>1601</v>
      </c>
    </row>
    <row r="17" s="159" customFormat="1" ht="12.75" customHeight="1" spans="1:14">
      <c r="A17" s="19" t="str">
        <f t="shared" si="0"/>
        <v/>
      </c>
      <c r="B17" s="20"/>
      <c r="C17" s="53"/>
      <c r="D17" s="21"/>
      <c r="E17" s="53"/>
      <c r="F17" s="22"/>
      <c r="G17" s="22"/>
      <c r="H17" s="22"/>
      <c r="I17" s="357"/>
      <c r="J17" s="357"/>
      <c r="K17" s="22"/>
      <c r="L17" s="22" t="str">
        <f t="shared" si="1"/>
        <v/>
      </c>
      <c r="M17" s="20"/>
      <c r="N17" s="8" t="s">
        <v>1602</v>
      </c>
    </row>
    <row r="18" s="159" customFormat="1" ht="12.75" customHeight="1" spans="1:14">
      <c r="A18" s="19" t="str">
        <f t="shared" si="0"/>
        <v/>
      </c>
      <c r="B18" s="20"/>
      <c r="C18" s="53"/>
      <c r="D18" s="21"/>
      <c r="E18" s="53"/>
      <c r="F18" s="22"/>
      <c r="G18" s="22"/>
      <c r="H18" s="22"/>
      <c r="I18" s="357"/>
      <c r="J18" s="357"/>
      <c r="K18" s="22"/>
      <c r="L18" s="22" t="str">
        <f t="shared" si="1"/>
        <v/>
      </c>
      <c r="M18" s="20"/>
      <c r="N18" s="8" t="s">
        <v>1603</v>
      </c>
    </row>
    <row r="19" s="159" customFormat="1" ht="12.75" customHeight="1" spans="1:14">
      <c r="A19" s="19" t="str">
        <f t="shared" si="0"/>
        <v/>
      </c>
      <c r="B19" s="20"/>
      <c r="C19" s="53"/>
      <c r="D19" s="21"/>
      <c r="E19" s="53"/>
      <c r="F19" s="22"/>
      <c r="G19" s="22"/>
      <c r="H19" s="22"/>
      <c r="I19" s="357"/>
      <c r="J19" s="357"/>
      <c r="K19" s="22"/>
      <c r="L19" s="22" t="str">
        <f t="shared" si="1"/>
        <v/>
      </c>
      <c r="M19" s="20"/>
      <c r="N19" s="8" t="s">
        <v>1604</v>
      </c>
    </row>
    <row r="20" s="159" customFormat="1" ht="12.75" customHeight="1" spans="1:14">
      <c r="A20" s="19" t="str">
        <f t="shared" si="0"/>
        <v/>
      </c>
      <c r="B20" s="20"/>
      <c r="C20" s="53"/>
      <c r="D20" s="21"/>
      <c r="E20" s="53"/>
      <c r="F20" s="22"/>
      <c r="G20" s="22"/>
      <c r="H20" s="22"/>
      <c r="I20" s="357"/>
      <c r="J20" s="357"/>
      <c r="K20" s="22"/>
      <c r="L20" s="22" t="str">
        <f t="shared" si="1"/>
        <v/>
      </c>
      <c r="M20" s="20"/>
      <c r="N20" s="8" t="s">
        <v>1605</v>
      </c>
    </row>
    <row r="21" s="159" customFormat="1" ht="12.75" customHeight="1" spans="1:14">
      <c r="A21" s="19" t="str">
        <f t="shared" si="0"/>
        <v/>
      </c>
      <c r="B21" s="20"/>
      <c r="C21" s="53"/>
      <c r="D21" s="21"/>
      <c r="E21" s="53"/>
      <c r="F21" s="22"/>
      <c r="G21" s="22"/>
      <c r="H21" s="22"/>
      <c r="I21" s="357"/>
      <c r="J21" s="357"/>
      <c r="K21" s="22"/>
      <c r="L21" s="22" t="str">
        <f t="shared" si="1"/>
        <v/>
      </c>
      <c r="M21" s="20"/>
      <c r="N21" s="8" t="s">
        <v>1606</v>
      </c>
    </row>
    <row r="22" s="159" customFormat="1" ht="12.75" customHeight="1" spans="1:14">
      <c r="A22" s="19" t="str">
        <f t="shared" si="0"/>
        <v/>
      </c>
      <c r="B22" s="20"/>
      <c r="C22" s="53"/>
      <c r="D22" s="21"/>
      <c r="E22" s="53"/>
      <c r="F22" s="22"/>
      <c r="G22" s="22"/>
      <c r="H22" s="22"/>
      <c r="I22" s="357"/>
      <c r="J22" s="357"/>
      <c r="K22" s="22"/>
      <c r="L22" s="22" t="str">
        <f t="shared" si="1"/>
        <v/>
      </c>
      <c r="M22" s="20"/>
      <c r="N22" s="8" t="s">
        <v>1607</v>
      </c>
    </row>
    <row r="23" s="159" customFormat="1" ht="12.75" customHeight="1" spans="1:14">
      <c r="A23" s="19" t="str">
        <f t="shared" si="0"/>
        <v/>
      </c>
      <c r="B23" s="20"/>
      <c r="C23" s="53"/>
      <c r="D23" s="21"/>
      <c r="E23" s="53"/>
      <c r="F23" s="22"/>
      <c r="G23" s="22"/>
      <c r="H23" s="22"/>
      <c r="I23" s="357"/>
      <c r="J23" s="357"/>
      <c r="K23" s="22"/>
      <c r="L23" s="22" t="str">
        <f t="shared" si="1"/>
        <v/>
      </c>
      <c r="M23" s="20"/>
      <c r="N23" s="8" t="s">
        <v>1608</v>
      </c>
    </row>
    <row r="24" s="159" customFormat="1" ht="12.75" customHeight="1" spans="1:14">
      <c r="A24" s="19" t="str">
        <f t="shared" si="0"/>
        <v/>
      </c>
      <c r="B24" s="20"/>
      <c r="C24" s="53"/>
      <c r="D24" s="21"/>
      <c r="E24" s="53"/>
      <c r="F24" s="22"/>
      <c r="G24" s="22"/>
      <c r="H24" s="22"/>
      <c r="I24" s="357"/>
      <c r="J24" s="357"/>
      <c r="K24" s="22"/>
      <c r="L24" s="22" t="str">
        <f t="shared" si="1"/>
        <v/>
      </c>
      <c r="M24" s="20"/>
      <c r="N24" s="8" t="s">
        <v>1609</v>
      </c>
    </row>
    <row r="25" s="159" customFormat="1" ht="12.75" customHeight="1" spans="1:14">
      <c r="A25" s="19" t="str">
        <f t="shared" si="0"/>
        <v/>
      </c>
      <c r="B25" s="20"/>
      <c r="C25" s="53"/>
      <c r="D25" s="21"/>
      <c r="E25" s="53"/>
      <c r="F25" s="22"/>
      <c r="G25" s="22"/>
      <c r="H25" s="22"/>
      <c r="I25" s="357"/>
      <c r="J25" s="357"/>
      <c r="K25" s="22"/>
      <c r="L25" s="22" t="str">
        <f t="shared" si="1"/>
        <v/>
      </c>
      <c r="M25" s="20"/>
      <c r="N25" s="8" t="s">
        <v>1610</v>
      </c>
    </row>
    <row r="26" s="159" customFormat="1" ht="12.75" customHeight="1" spans="1:14">
      <c r="A26" s="19" t="str">
        <f t="shared" si="0"/>
        <v/>
      </c>
      <c r="B26" s="20"/>
      <c r="C26" s="53"/>
      <c r="D26" s="21"/>
      <c r="E26" s="53"/>
      <c r="F26" s="22"/>
      <c r="G26" s="22"/>
      <c r="H26" s="22"/>
      <c r="I26" s="357"/>
      <c r="J26" s="357"/>
      <c r="K26" s="22"/>
      <c r="L26" s="22" t="str">
        <f t="shared" si="1"/>
        <v/>
      </c>
      <c r="M26" s="20"/>
      <c r="N26" s="8" t="s">
        <v>1611</v>
      </c>
    </row>
    <row r="27" s="159" customFormat="1" ht="12.75" customHeight="1" spans="1:14">
      <c r="A27" s="23" t="s">
        <v>1564</v>
      </c>
      <c r="B27" s="179"/>
      <c r="C27" s="23"/>
      <c r="D27" s="23"/>
      <c r="E27" s="23"/>
      <c r="F27" s="30">
        <f>SUM(F7:F26)</f>
        <v>0</v>
      </c>
      <c r="G27" s="30"/>
      <c r="H27" s="30"/>
      <c r="I27" s="358"/>
      <c r="J27" s="358"/>
      <c r="K27" s="30">
        <f>SUM(K7:K26)</f>
        <v>0</v>
      </c>
      <c r="L27" s="22" t="str">
        <f t="shared" si="1"/>
        <v/>
      </c>
      <c r="M27" s="26"/>
      <c r="N27" s="9"/>
    </row>
    <row r="28" s="159" customFormat="1" ht="12.75" spans="1:14">
      <c r="A28" s="9" t="str">
        <f>基本信息输入表!$K$6&amp;"填表人："&amp;基本信息输入表!$M$42</f>
        <v>产权持有单位填表人：包娴</v>
      </c>
      <c r="B28" s="9"/>
      <c r="C28" s="9"/>
      <c r="D28" s="9"/>
      <c r="E28" s="9"/>
      <c r="F28" s="9"/>
      <c r="G28" s="9"/>
      <c r="H28" s="9"/>
      <c r="I28" s="9"/>
      <c r="J28" s="9"/>
      <c r="K28" s="9" t="str">
        <f>"评估人员："&amp;基本信息输入表!$Q$42</f>
        <v>评估人员：资谷才、王晓</v>
      </c>
      <c r="L28" s="9"/>
      <c r="M28" s="9"/>
      <c r="N28" s="54" t="s">
        <v>837</v>
      </c>
    </row>
    <row r="29" s="159" customFormat="1" ht="12.75" spans="1:14">
      <c r="A29" s="9" t="str">
        <f>"填表日期："&amp;YEAR(基本信息输入表!$O$42)&amp;"年"&amp;MONTH(基本信息输入表!$O$42)&amp;"月"&amp;DAY(基本信息输入表!$O$42)&amp;"日"</f>
        <v>填表日期：2024年5月8日</v>
      </c>
      <c r="B29" s="9"/>
      <c r="C29" s="9"/>
      <c r="D29" s="9"/>
      <c r="E29" s="9"/>
      <c r="F29" s="9"/>
      <c r="G29" s="9"/>
      <c r="H29" s="9"/>
      <c r="I29" s="9"/>
      <c r="J29" s="9"/>
      <c r="K29" s="9"/>
      <c r="L29" s="9"/>
      <c r="M29" s="9"/>
      <c r="N29" s="9"/>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I29"/>
  <sheetViews>
    <sheetView showGridLines="0" zoomScale="96" zoomScaleNormal="96" workbookViewId="0">
      <selection activeCell="M19" sqref="M19"/>
    </sheetView>
  </sheetViews>
  <sheetFormatPr defaultColWidth="9" defaultRowHeight="15.75" customHeight="1"/>
  <cols>
    <col min="1" max="1" width="5.66666666666667" style="9" customWidth="1"/>
    <col min="2" max="2" width="17.6666666666667" style="9" customWidth="1"/>
    <col min="3" max="3" width="12.1666666666667" style="9" customWidth="1"/>
    <col min="4" max="4" width="15.5" style="9" customWidth="1"/>
    <col min="5" max="5" width="15.6666666666667" style="9" customWidth="1"/>
    <col min="6" max="7" width="12.6666666666667" style="9" customWidth="1"/>
    <col min="8" max="8" width="15.6666666666667" style="9" customWidth="1"/>
    <col min="9" max="10" width="9" style="9" customWidth="1"/>
    <col min="11" max="16384" width="9" style="9"/>
  </cols>
  <sheetData>
    <row r="1" customHeight="1" spans="1:1">
      <c r="A1" s="10" t="s">
        <v>0</v>
      </c>
    </row>
    <row r="2" s="7" customFormat="1" ht="30" customHeight="1" spans="1:9">
      <c r="A2" s="11" t="s">
        <v>1612</v>
      </c>
      <c r="I2" s="9"/>
    </row>
    <row r="3" customHeight="1" spans="1:9">
      <c r="A3" s="8" t="str">
        <f>"评估基准日："&amp;TEXT(基本信息输入表!M7,"yyyy年mm月dd日")</f>
        <v>评估基准日：2024年04月30日</v>
      </c>
      <c r="I3" s="54"/>
    </row>
    <row r="4" ht="14.25" customHeight="1" spans="1:8">
      <c r="A4" s="8"/>
      <c r="B4" s="8"/>
      <c r="C4" s="8"/>
      <c r="D4" s="8"/>
      <c r="E4" s="8"/>
      <c r="F4" s="8"/>
      <c r="G4" s="8"/>
      <c r="H4" s="13" t="s">
        <v>1613</v>
      </c>
    </row>
    <row r="5" customHeight="1" spans="1:8">
      <c r="A5" s="9" t="str">
        <f>基本信息输入表!K6&amp;"："&amp;基本信息输入表!M6</f>
        <v>产权持有单位：昆明中石油昆仑车用天然气有限公司</v>
      </c>
      <c r="H5" s="208" t="s">
        <v>885</v>
      </c>
    </row>
    <row r="6" s="8" customFormat="1" customHeight="1" spans="1:9">
      <c r="A6" s="17" t="s">
        <v>4</v>
      </c>
      <c r="B6" s="17" t="s">
        <v>1614</v>
      </c>
      <c r="C6" s="17" t="s">
        <v>1187</v>
      </c>
      <c r="D6" s="17" t="s">
        <v>1615</v>
      </c>
      <c r="E6" s="79" t="s">
        <v>6</v>
      </c>
      <c r="F6" s="17" t="s">
        <v>7</v>
      </c>
      <c r="G6" s="17" t="s">
        <v>683</v>
      </c>
      <c r="H6" s="17" t="s">
        <v>176</v>
      </c>
      <c r="I6" s="209" t="s">
        <v>890</v>
      </c>
    </row>
    <row r="7" ht="12.75" customHeight="1" spans="1:9">
      <c r="A7" s="19" t="str">
        <f>IF(B7="","",ROW()-6)</f>
        <v/>
      </c>
      <c r="B7" s="20"/>
      <c r="C7" s="21"/>
      <c r="D7" s="20"/>
      <c r="E7" s="22"/>
      <c r="F7" s="22"/>
      <c r="G7" s="22" t="str">
        <f>IF(E7=0,"",(F7-E7)/E7*100)</f>
        <v/>
      </c>
      <c r="H7" s="20"/>
      <c r="I7" s="8" t="s">
        <v>1616</v>
      </c>
    </row>
    <row r="8" ht="12.75" customHeight="1" spans="1:9">
      <c r="A8" s="19" t="str">
        <f t="shared" ref="A8:A26" si="0">IF(B8="","",ROW()-6)</f>
        <v/>
      </c>
      <c r="B8" s="20"/>
      <c r="C8" s="21"/>
      <c r="D8" s="20"/>
      <c r="E8" s="22"/>
      <c r="F8" s="22"/>
      <c r="G8" s="22" t="str">
        <f t="shared" ref="G8:G27" si="1">IF(E8=0,"",(F8-E8)/E8*100)</f>
        <v/>
      </c>
      <c r="H8" s="20"/>
      <c r="I8" s="8" t="s">
        <v>1617</v>
      </c>
    </row>
    <row r="9" ht="12.75" customHeight="1" spans="1:9">
      <c r="A9" s="19" t="str">
        <f t="shared" si="0"/>
        <v/>
      </c>
      <c r="B9" s="20"/>
      <c r="C9" s="21"/>
      <c r="D9" s="20"/>
      <c r="E9" s="22"/>
      <c r="F9" s="22"/>
      <c r="G9" s="22" t="str">
        <f t="shared" si="1"/>
        <v/>
      </c>
      <c r="H9" s="20"/>
      <c r="I9" s="8" t="s">
        <v>1618</v>
      </c>
    </row>
    <row r="10" ht="12.75" customHeight="1" spans="1:9">
      <c r="A10" s="19" t="str">
        <f t="shared" si="0"/>
        <v/>
      </c>
      <c r="B10" s="20"/>
      <c r="C10" s="21"/>
      <c r="D10" s="20"/>
      <c r="E10" s="22"/>
      <c r="F10" s="22"/>
      <c r="G10" s="22" t="str">
        <f t="shared" si="1"/>
        <v/>
      </c>
      <c r="H10" s="20"/>
      <c r="I10" s="8" t="s">
        <v>1619</v>
      </c>
    </row>
    <row r="11" ht="12.75" customHeight="1" spans="1:9">
      <c r="A11" s="19" t="str">
        <f t="shared" si="0"/>
        <v/>
      </c>
      <c r="B11" s="20"/>
      <c r="C11" s="21"/>
      <c r="D11" s="20"/>
      <c r="E11" s="22"/>
      <c r="F11" s="22"/>
      <c r="G11" s="22" t="str">
        <f t="shared" si="1"/>
        <v/>
      </c>
      <c r="H11" s="20"/>
      <c r="I11" s="8" t="s">
        <v>1620</v>
      </c>
    </row>
    <row r="12" ht="12.75" customHeight="1" spans="1:9">
      <c r="A12" s="19" t="str">
        <f t="shared" si="0"/>
        <v/>
      </c>
      <c r="B12" s="20"/>
      <c r="C12" s="21"/>
      <c r="D12" s="20"/>
      <c r="E12" s="22"/>
      <c r="F12" s="22"/>
      <c r="G12" s="22" t="str">
        <f t="shared" si="1"/>
        <v/>
      </c>
      <c r="H12" s="20"/>
      <c r="I12" s="8" t="s">
        <v>1621</v>
      </c>
    </row>
    <row r="13" ht="12.75" customHeight="1" spans="1:9">
      <c r="A13" s="19" t="str">
        <f t="shared" si="0"/>
        <v/>
      </c>
      <c r="B13" s="20"/>
      <c r="C13" s="21"/>
      <c r="D13" s="20"/>
      <c r="E13" s="22"/>
      <c r="F13" s="22"/>
      <c r="G13" s="22" t="str">
        <f t="shared" si="1"/>
        <v/>
      </c>
      <c r="H13" s="20"/>
      <c r="I13" s="8" t="s">
        <v>1622</v>
      </c>
    </row>
    <row r="14" ht="12.75" customHeight="1" spans="1:9">
      <c r="A14" s="19" t="str">
        <f t="shared" si="0"/>
        <v/>
      </c>
      <c r="B14" s="20"/>
      <c r="C14" s="21"/>
      <c r="D14" s="20"/>
      <c r="E14" s="22"/>
      <c r="F14" s="22"/>
      <c r="G14" s="22" t="str">
        <f t="shared" si="1"/>
        <v/>
      </c>
      <c r="H14" s="20"/>
      <c r="I14" s="8" t="s">
        <v>1623</v>
      </c>
    </row>
    <row r="15" ht="12.75" customHeight="1" spans="1:9">
      <c r="A15" s="19" t="str">
        <f t="shared" si="0"/>
        <v/>
      </c>
      <c r="B15" s="20"/>
      <c r="C15" s="21"/>
      <c r="D15" s="20"/>
      <c r="E15" s="22"/>
      <c r="F15" s="22"/>
      <c r="G15" s="22" t="str">
        <f t="shared" si="1"/>
        <v/>
      </c>
      <c r="H15" s="20"/>
      <c r="I15" s="8" t="s">
        <v>1624</v>
      </c>
    </row>
    <row r="16" ht="12.75" customHeight="1" spans="1:9">
      <c r="A16" s="19" t="str">
        <f t="shared" si="0"/>
        <v/>
      </c>
      <c r="B16" s="20"/>
      <c r="C16" s="21"/>
      <c r="D16" s="20"/>
      <c r="E16" s="22"/>
      <c r="F16" s="22"/>
      <c r="G16" s="22" t="str">
        <f t="shared" si="1"/>
        <v/>
      </c>
      <c r="H16" s="20"/>
      <c r="I16" s="8" t="s">
        <v>1625</v>
      </c>
    </row>
    <row r="17" ht="12.75" customHeight="1" spans="1:9">
      <c r="A17" s="19" t="str">
        <f t="shared" si="0"/>
        <v/>
      </c>
      <c r="B17" s="20"/>
      <c r="C17" s="21"/>
      <c r="D17" s="20"/>
      <c r="E17" s="22"/>
      <c r="F17" s="22"/>
      <c r="G17" s="22" t="str">
        <f t="shared" si="1"/>
        <v/>
      </c>
      <c r="H17" s="20"/>
      <c r="I17" s="8" t="s">
        <v>1626</v>
      </c>
    </row>
    <row r="18" ht="12.75" customHeight="1" spans="1:9">
      <c r="A18" s="19" t="str">
        <f t="shared" si="0"/>
        <v/>
      </c>
      <c r="B18" s="20"/>
      <c r="C18" s="21"/>
      <c r="D18" s="20"/>
      <c r="E18" s="22"/>
      <c r="F18" s="22"/>
      <c r="G18" s="22" t="str">
        <f t="shared" si="1"/>
        <v/>
      </c>
      <c r="H18" s="20"/>
      <c r="I18" s="8" t="s">
        <v>1627</v>
      </c>
    </row>
    <row r="19" ht="12.75" customHeight="1" spans="1:9">
      <c r="A19" s="19" t="str">
        <f t="shared" si="0"/>
        <v/>
      </c>
      <c r="B19" s="20"/>
      <c r="C19" s="21"/>
      <c r="D19" s="20"/>
      <c r="E19" s="22"/>
      <c r="F19" s="22"/>
      <c r="G19" s="22" t="str">
        <f t="shared" si="1"/>
        <v/>
      </c>
      <c r="H19" s="20"/>
      <c r="I19" s="8" t="s">
        <v>1628</v>
      </c>
    </row>
    <row r="20" ht="12.75" customHeight="1" spans="1:9">
      <c r="A20" s="19" t="str">
        <f t="shared" si="0"/>
        <v/>
      </c>
      <c r="B20" s="20"/>
      <c r="C20" s="21"/>
      <c r="D20" s="20"/>
      <c r="E20" s="22"/>
      <c r="F20" s="22"/>
      <c r="G20" s="22" t="str">
        <f t="shared" si="1"/>
        <v/>
      </c>
      <c r="H20" s="20"/>
      <c r="I20" s="8" t="s">
        <v>1629</v>
      </c>
    </row>
    <row r="21" ht="12.75" customHeight="1" spans="1:9">
      <c r="A21" s="19" t="str">
        <f t="shared" si="0"/>
        <v/>
      </c>
      <c r="B21" s="20"/>
      <c r="C21" s="21"/>
      <c r="D21" s="20"/>
      <c r="E21" s="22"/>
      <c r="F21" s="22"/>
      <c r="G21" s="22" t="str">
        <f t="shared" si="1"/>
        <v/>
      </c>
      <c r="H21" s="20"/>
      <c r="I21" s="8" t="s">
        <v>1630</v>
      </c>
    </row>
    <row r="22" ht="12.75" customHeight="1" spans="1:9">
      <c r="A22" s="19" t="str">
        <f t="shared" si="0"/>
        <v/>
      </c>
      <c r="B22" s="20"/>
      <c r="C22" s="21"/>
      <c r="D22" s="20"/>
      <c r="E22" s="22"/>
      <c r="F22" s="22"/>
      <c r="G22" s="22" t="str">
        <f t="shared" si="1"/>
        <v/>
      </c>
      <c r="H22" s="20"/>
      <c r="I22" s="8" t="s">
        <v>1631</v>
      </c>
    </row>
    <row r="23" ht="12.75" customHeight="1" spans="1:9">
      <c r="A23" s="19" t="str">
        <f t="shared" si="0"/>
        <v/>
      </c>
      <c r="B23" s="20"/>
      <c r="C23" s="21"/>
      <c r="D23" s="20"/>
      <c r="E23" s="22"/>
      <c r="F23" s="22"/>
      <c r="G23" s="22" t="str">
        <f t="shared" si="1"/>
        <v/>
      </c>
      <c r="H23" s="20"/>
      <c r="I23" s="8" t="s">
        <v>1632</v>
      </c>
    </row>
    <row r="24" ht="12.75" customHeight="1" spans="1:9">
      <c r="A24" s="19" t="str">
        <f t="shared" si="0"/>
        <v/>
      </c>
      <c r="B24" s="20"/>
      <c r="C24" s="21"/>
      <c r="D24" s="20"/>
      <c r="E24" s="22"/>
      <c r="F24" s="22"/>
      <c r="G24" s="22" t="str">
        <f t="shared" si="1"/>
        <v/>
      </c>
      <c r="H24" s="20"/>
      <c r="I24" s="8" t="s">
        <v>1633</v>
      </c>
    </row>
    <row r="25" ht="12.75" customHeight="1" spans="1:9">
      <c r="A25" s="19" t="str">
        <f t="shared" si="0"/>
        <v/>
      </c>
      <c r="B25" s="20"/>
      <c r="C25" s="21"/>
      <c r="D25" s="20"/>
      <c r="E25" s="22"/>
      <c r="F25" s="22"/>
      <c r="G25" s="22" t="str">
        <f t="shared" si="1"/>
        <v/>
      </c>
      <c r="H25" s="20"/>
      <c r="I25" s="8" t="s">
        <v>1634</v>
      </c>
    </row>
    <row r="26" ht="12.75" customHeight="1" spans="1:9">
      <c r="A26" s="19" t="str">
        <f t="shared" si="0"/>
        <v/>
      </c>
      <c r="B26" s="20"/>
      <c r="C26" s="21"/>
      <c r="D26" s="20"/>
      <c r="E26" s="22"/>
      <c r="F26" s="22"/>
      <c r="G26" s="22" t="str">
        <f t="shared" si="1"/>
        <v/>
      </c>
      <c r="H26" s="20"/>
      <c r="I26" s="8" t="s">
        <v>1635</v>
      </c>
    </row>
    <row r="27" customHeight="1" spans="1:8">
      <c r="A27" s="23" t="s">
        <v>1564</v>
      </c>
      <c r="B27" s="179"/>
      <c r="C27" s="23"/>
      <c r="D27" s="23"/>
      <c r="E27" s="30">
        <f>SUM(E7:E26)</f>
        <v>0</v>
      </c>
      <c r="F27" s="30">
        <f>SUM(F7:F26)</f>
        <v>0</v>
      </c>
      <c r="G27" s="22" t="str">
        <f t="shared" si="1"/>
        <v/>
      </c>
      <c r="H27" s="26"/>
    </row>
    <row r="28" customHeight="1" spans="1:9">
      <c r="A28" s="9" t="str">
        <f>基本信息输入表!$K$6&amp;"填表人："&amp;基本信息输入表!$M$43</f>
        <v>产权持有单位填表人：包娴</v>
      </c>
      <c r="F28" s="9" t="str">
        <f>"评估人员："&amp;基本信息输入表!$Q$43</f>
        <v>评估人员：资谷才、王晓</v>
      </c>
      <c r="I28" s="54" t="s">
        <v>837</v>
      </c>
    </row>
    <row r="29" customHeight="1" spans="1:1">
      <c r="A29" s="9" t="str">
        <f>"填表日期："&amp;YEAR(基本信息输入表!$O$43)&amp;"年"&amp;MONTH(基本信息输入表!$O$43)&amp;"月"&amp;DAY(基本信息输入表!$O$43)&amp;"日"</f>
        <v>填表日期：2024年5月8日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J30"/>
  <sheetViews>
    <sheetView showGridLines="0" zoomScale="96" zoomScaleNormal="96" topLeftCell="A4" workbookViewId="0">
      <selection activeCell="L28" sqref="L28"/>
    </sheetView>
  </sheetViews>
  <sheetFormatPr defaultColWidth="9" defaultRowHeight="15.75" customHeight="1"/>
  <cols>
    <col min="1" max="1" width="5.5" style="9" customWidth="1"/>
    <col min="2" max="2" width="18.1666666666667" style="9" customWidth="1"/>
    <col min="3" max="3" width="8.16666666666667" style="9" customWidth="1"/>
    <col min="4" max="7" width="12.6666666666667" style="9" customWidth="1"/>
    <col min="8" max="8" width="9.66666666666667" style="9" customWidth="1"/>
    <col min="9" max="9" width="13.1666666666667" style="9" customWidth="1"/>
    <col min="10" max="10" width="9" style="8" customWidth="1"/>
    <col min="11" max="12" width="9" style="9" customWidth="1"/>
    <col min="13" max="16384" width="9" style="9"/>
  </cols>
  <sheetData>
    <row r="1" customHeight="1" spans="1:1">
      <c r="A1" s="10" t="s">
        <v>0</v>
      </c>
    </row>
    <row r="2" s="7" customFormat="1" ht="30" customHeight="1" spans="1:10">
      <c r="A2" s="11" t="s">
        <v>1636</v>
      </c>
      <c r="J2" s="12"/>
    </row>
    <row r="3" customHeight="1" spans="1:1">
      <c r="A3" s="8" t="str">
        <f>"评估基准日："&amp;TEXT(基本信息输入表!M7,"yyyy年mm月dd日")</f>
        <v>评估基准日：2024年04月30日</v>
      </c>
    </row>
    <row r="4" ht="14.25" customHeight="1" spans="1:9">
      <c r="A4" s="8"/>
      <c r="B4" s="8"/>
      <c r="C4" s="8"/>
      <c r="D4" s="8"/>
      <c r="E4" s="8"/>
      <c r="F4" s="8"/>
      <c r="G4" s="8"/>
      <c r="H4" s="8"/>
      <c r="I4" s="13" t="s">
        <v>1637</v>
      </c>
    </row>
    <row r="5" customHeight="1" spans="1:9">
      <c r="A5" s="9" t="str">
        <f>基本信息输入表!K6&amp;"："&amp;基本信息输入表!M6</f>
        <v>产权持有单位：昆明中石油昆仑车用天然气有限公司</v>
      </c>
      <c r="I5" s="13" t="s">
        <v>1484</v>
      </c>
    </row>
    <row r="6" s="8" customFormat="1" customHeight="1" spans="1:10">
      <c r="A6" s="17" t="s">
        <v>4</v>
      </c>
      <c r="B6" s="17" t="s">
        <v>1614</v>
      </c>
      <c r="C6" s="17" t="s">
        <v>1187</v>
      </c>
      <c r="D6" s="17" t="s">
        <v>1615</v>
      </c>
      <c r="E6" s="17" t="s">
        <v>1001</v>
      </c>
      <c r="F6" s="79" t="s">
        <v>6</v>
      </c>
      <c r="G6" s="17" t="s">
        <v>7</v>
      </c>
      <c r="H6" s="17" t="s">
        <v>683</v>
      </c>
      <c r="I6" s="17" t="s">
        <v>176</v>
      </c>
      <c r="J6" s="8" t="s">
        <v>1501</v>
      </c>
    </row>
    <row r="7" ht="12.75" customHeight="1" spans="1:10">
      <c r="A7" s="19" t="str">
        <f>IF(B7="","",ROW()-6)</f>
        <v/>
      </c>
      <c r="B7" s="20"/>
      <c r="C7" s="21"/>
      <c r="D7" s="20"/>
      <c r="E7" s="22"/>
      <c r="F7" s="22"/>
      <c r="G7" s="22"/>
      <c r="H7" s="22" t="str">
        <f>IF(F7=0,"",(G7-F7)/F7*100)</f>
        <v/>
      </c>
      <c r="I7" s="20"/>
      <c r="J7" s="8" t="s">
        <v>1638</v>
      </c>
    </row>
    <row r="8" ht="12.75" customHeight="1" spans="1:10">
      <c r="A8" s="19" t="str">
        <f t="shared" ref="A8:A27" si="0">IF(B8="","",ROW()-6)</f>
        <v/>
      </c>
      <c r="B8" s="20"/>
      <c r="C8" s="21"/>
      <c r="D8" s="20"/>
      <c r="E8" s="22"/>
      <c r="F8" s="22"/>
      <c r="G8" s="22"/>
      <c r="H8" s="22" t="str">
        <f t="shared" ref="H8:H28" si="1">IF(F8=0,"",(G8-F8)/F8*100)</f>
        <v/>
      </c>
      <c r="I8" s="20"/>
      <c r="J8" s="8" t="s">
        <v>1639</v>
      </c>
    </row>
    <row r="9" ht="12.75" customHeight="1" spans="1:10">
      <c r="A9" s="19" t="str">
        <f t="shared" si="0"/>
        <v/>
      </c>
      <c r="B9" s="20"/>
      <c r="C9" s="21"/>
      <c r="D9" s="20"/>
      <c r="E9" s="22"/>
      <c r="F9" s="22"/>
      <c r="G9" s="22"/>
      <c r="H9" s="22" t="str">
        <f t="shared" si="1"/>
        <v/>
      </c>
      <c r="I9" s="20"/>
      <c r="J9" s="8" t="s">
        <v>1640</v>
      </c>
    </row>
    <row r="10" ht="12.75" customHeight="1" spans="1:10">
      <c r="A10" s="19" t="str">
        <f t="shared" si="0"/>
        <v/>
      </c>
      <c r="B10" s="20"/>
      <c r="C10" s="21"/>
      <c r="D10" s="20"/>
      <c r="E10" s="22"/>
      <c r="F10" s="22"/>
      <c r="G10" s="22"/>
      <c r="H10" s="22" t="str">
        <f t="shared" si="1"/>
        <v/>
      </c>
      <c r="I10" s="20"/>
      <c r="J10" s="8" t="s">
        <v>1641</v>
      </c>
    </row>
    <row r="11" ht="12.75" customHeight="1" spans="1:10">
      <c r="A11" s="19" t="str">
        <f t="shared" si="0"/>
        <v/>
      </c>
      <c r="B11" s="20"/>
      <c r="C11" s="21"/>
      <c r="D11" s="20"/>
      <c r="E11" s="22"/>
      <c r="F11" s="22"/>
      <c r="G11" s="22"/>
      <c r="H11" s="22" t="str">
        <f t="shared" si="1"/>
        <v/>
      </c>
      <c r="I11" s="20"/>
      <c r="J11" s="8" t="s">
        <v>1642</v>
      </c>
    </row>
    <row r="12" ht="12.75" customHeight="1" spans="1:10">
      <c r="A12" s="19" t="str">
        <f t="shared" si="0"/>
        <v/>
      </c>
      <c r="B12" s="20"/>
      <c r="C12" s="21"/>
      <c r="D12" s="20"/>
      <c r="E12" s="22"/>
      <c r="F12" s="22"/>
      <c r="G12" s="22"/>
      <c r="H12" s="22" t="str">
        <f t="shared" si="1"/>
        <v/>
      </c>
      <c r="I12" s="20"/>
      <c r="J12" s="8" t="s">
        <v>1643</v>
      </c>
    </row>
    <row r="13" ht="12.75" customHeight="1" spans="1:10">
      <c r="A13" s="19" t="str">
        <f t="shared" si="0"/>
        <v/>
      </c>
      <c r="B13" s="20"/>
      <c r="C13" s="21"/>
      <c r="D13" s="20"/>
      <c r="E13" s="22"/>
      <c r="F13" s="22"/>
      <c r="G13" s="22"/>
      <c r="H13" s="22" t="str">
        <f t="shared" si="1"/>
        <v/>
      </c>
      <c r="I13" s="20"/>
      <c r="J13" s="8" t="s">
        <v>1644</v>
      </c>
    </row>
    <row r="14" ht="12.75" customHeight="1" spans="1:10">
      <c r="A14" s="19" t="str">
        <f t="shared" si="0"/>
        <v/>
      </c>
      <c r="B14" s="20"/>
      <c r="C14" s="21"/>
      <c r="D14" s="20"/>
      <c r="E14" s="22"/>
      <c r="F14" s="22"/>
      <c r="G14" s="22"/>
      <c r="H14" s="22" t="str">
        <f t="shared" si="1"/>
        <v/>
      </c>
      <c r="I14" s="20"/>
      <c r="J14" s="8" t="s">
        <v>1645</v>
      </c>
    </row>
    <row r="15" ht="12.75" customHeight="1" spans="1:10">
      <c r="A15" s="19" t="str">
        <f t="shared" si="0"/>
        <v/>
      </c>
      <c r="B15" s="20"/>
      <c r="C15" s="21"/>
      <c r="D15" s="20"/>
      <c r="E15" s="22"/>
      <c r="F15" s="22"/>
      <c r="G15" s="22"/>
      <c r="H15" s="22" t="str">
        <f t="shared" si="1"/>
        <v/>
      </c>
      <c r="I15" s="20"/>
      <c r="J15" s="8" t="s">
        <v>1646</v>
      </c>
    </row>
    <row r="16" ht="12.75" customHeight="1" spans="1:10">
      <c r="A16" s="19" t="str">
        <f t="shared" si="0"/>
        <v/>
      </c>
      <c r="B16" s="20"/>
      <c r="C16" s="21"/>
      <c r="D16" s="20"/>
      <c r="E16" s="22"/>
      <c r="F16" s="22"/>
      <c r="G16" s="22"/>
      <c r="H16" s="22" t="str">
        <f t="shared" si="1"/>
        <v/>
      </c>
      <c r="I16" s="20"/>
      <c r="J16" s="8" t="s">
        <v>1647</v>
      </c>
    </row>
    <row r="17" ht="12.75" customHeight="1" spans="1:10">
      <c r="A17" s="19" t="str">
        <f t="shared" si="0"/>
        <v/>
      </c>
      <c r="B17" s="20"/>
      <c r="C17" s="21"/>
      <c r="D17" s="20"/>
      <c r="E17" s="22"/>
      <c r="F17" s="22"/>
      <c r="G17" s="22"/>
      <c r="H17" s="22" t="str">
        <f t="shared" si="1"/>
        <v/>
      </c>
      <c r="I17" s="20"/>
      <c r="J17" s="8" t="s">
        <v>1648</v>
      </c>
    </row>
    <row r="18" ht="12.75" customHeight="1" spans="1:10">
      <c r="A18" s="19" t="str">
        <f t="shared" si="0"/>
        <v/>
      </c>
      <c r="B18" s="20"/>
      <c r="C18" s="21"/>
      <c r="D18" s="20"/>
      <c r="E18" s="22"/>
      <c r="F18" s="22"/>
      <c r="G18" s="22"/>
      <c r="H18" s="22" t="str">
        <f t="shared" si="1"/>
        <v/>
      </c>
      <c r="I18" s="20"/>
      <c r="J18" s="8" t="s">
        <v>1649</v>
      </c>
    </row>
    <row r="19" ht="12.75" customHeight="1" spans="1:10">
      <c r="A19" s="19" t="str">
        <f t="shared" si="0"/>
        <v/>
      </c>
      <c r="B19" s="20"/>
      <c r="C19" s="21"/>
      <c r="D19" s="20"/>
      <c r="E19" s="22"/>
      <c r="F19" s="22"/>
      <c r="G19" s="22"/>
      <c r="H19" s="22" t="str">
        <f t="shared" si="1"/>
        <v/>
      </c>
      <c r="I19" s="20"/>
      <c r="J19" s="8" t="s">
        <v>1650</v>
      </c>
    </row>
    <row r="20" ht="12.75" customHeight="1" spans="1:10">
      <c r="A20" s="19" t="str">
        <f t="shared" si="0"/>
        <v/>
      </c>
      <c r="B20" s="20"/>
      <c r="C20" s="21"/>
      <c r="D20" s="20"/>
      <c r="E20" s="22"/>
      <c r="F20" s="22"/>
      <c r="G20" s="22"/>
      <c r="H20" s="22" t="str">
        <f t="shared" si="1"/>
        <v/>
      </c>
      <c r="I20" s="20"/>
      <c r="J20" s="8" t="s">
        <v>1651</v>
      </c>
    </row>
    <row r="21" ht="12.75" customHeight="1" spans="1:10">
      <c r="A21" s="19" t="str">
        <f t="shared" si="0"/>
        <v/>
      </c>
      <c r="B21" s="20"/>
      <c r="C21" s="21"/>
      <c r="D21" s="20"/>
      <c r="E21" s="22"/>
      <c r="F21" s="22"/>
      <c r="G21" s="22"/>
      <c r="H21" s="22" t="str">
        <f t="shared" si="1"/>
        <v/>
      </c>
      <c r="I21" s="20"/>
      <c r="J21" s="8" t="s">
        <v>1652</v>
      </c>
    </row>
    <row r="22" ht="12.75" customHeight="1" spans="1:10">
      <c r="A22" s="19" t="str">
        <f t="shared" si="0"/>
        <v/>
      </c>
      <c r="B22" s="20"/>
      <c r="C22" s="21"/>
      <c r="D22" s="20"/>
      <c r="E22" s="22"/>
      <c r="F22" s="22"/>
      <c r="G22" s="22"/>
      <c r="H22" s="22" t="str">
        <f t="shared" si="1"/>
        <v/>
      </c>
      <c r="I22" s="20"/>
      <c r="J22" s="8" t="s">
        <v>1653</v>
      </c>
    </row>
    <row r="23" ht="12.75" customHeight="1" spans="1:10">
      <c r="A23" s="19" t="str">
        <f t="shared" si="0"/>
        <v/>
      </c>
      <c r="B23" s="20"/>
      <c r="C23" s="21"/>
      <c r="D23" s="20"/>
      <c r="E23" s="22"/>
      <c r="F23" s="22"/>
      <c r="G23" s="22"/>
      <c r="H23" s="22" t="str">
        <f t="shared" si="1"/>
        <v/>
      </c>
      <c r="I23" s="20"/>
      <c r="J23" s="8" t="s">
        <v>1654</v>
      </c>
    </row>
    <row r="24" ht="12.75" customHeight="1" spans="1:10">
      <c r="A24" s="19" t="str">
        <f t="shared" si="0"/>
        <v/>
      </c>
      <c r="B24" s="20"/>
      <c r="C24" s="21"/>
      <c r="D24" s="20"/>
      <c r="E24" s="22"/>
      <c r="F24" s="22"/>
      <c r="G24" s="22"/>
      <c r="H24" s="22" t="str">
        <f t="shared" si="1"/>
        <v/>
      </c>
      <c r="I24" s="20"/>
      <c r="J24" s="8" t="s">
        <v>1655</v>
      </c>
    </row>
    <row r="25" ht="12.75" customHeight="1" spans="1:10">
      <c r="A25" s="19" t="str">
        <f t="shared" si="0"/>
        <v/>
      </c>
      <c r="B25" s="20"/>
      <c r="C25" s="21"/>
      <c r="D25" s="20"/>
      <c r="E25" s="22"/>
      <c r="F25" s="22"/>
      <c r="G25" s="22"/>
      <c r="H25" s="22" t="str">
        <f t="shared" si="1"/>
        <v/>
      </c>
      <c r="I25" s="20"/>
      <c r="J25" s="8" t="s">
        <v>1656</v>
      </c>
    </row>
    <row r="26" ht="12.75" customHeight="1" spans="1:10">
      <c r="A26" s="19" t="str">
        <f t="shared" si="0"/>
        <v/>
      </c>
      <c r="B26" s="20"/>
      <c r="C26" s="21"/>
      <c r="D26" s="20"/>
      <c r="E26" s="22"/>
      <c r="F26" s="22"/>
      <c r="G26" s="22"/>
      <c r="H26" s="22" t="str">
        <f t="shared" si="1"/>
        <v/>
      </c>
      <c r="I26" s="20"/>
      <c r="J26" s="8" t="s">
        <v>1657</v>
      </c>
    </row>
    <row r="27" ht="12.75" customHeight="1" spans="1:10">
      <c r="A27" s="19" t="str">
        <f t="shared" si="0"/>
        <v/>
      </c>
      <c r="B27" s="20"/>
      <c r="C27" s="21"/>
      <c r="D27" s="20"/>
      <c r="E27" s="22"/>
      <c r="F27" s="22"/>
      <c r="G27" s="22"/>
      <c r="H27" s="22" t="str">
        <f t="shared" si="1"/>
        <v/>
      </c>
      <c r="I27" s="20"/>
      <c r="J27" s="8" t="s">
        <v>1658</v>
      </c>
    </row>
    <row r="28" customHeight="1" spans="1:9">
      <c r="A28" s="23" t="s">
        <v>1564</v>
      </c>
      <c r="B28" s="24"/>
      <c r="C28" s="23"/>
      <c r="D28" s="23"/>
      <c r="E28" s="30">
        <f>SUM(E7:E27)</f>
        <v>0</v>
      </c>
      <c r="F28" s="30">
        <f>SUM(F7:F27)</f>
        <v>0</v>
      </c>
      <c r="G28" s="30">
        <f>SUM(G7:G27)</f>
        <v>0</v>
      </c>
      <c r="H28" s="22" t="str">
        <f t="shared" si="1"/>
        <v/>
      </c>
      <c r="I28" s="26"/>
    </row>
    <row r="29" customHeight="1" spans="1:10">
      <c r="A29" s="9" t="str">
        <f>基本信息输入表!$K$6&amp;"填表人："&amp;基本信息输入表!$M$44</f>
        <v>产权持有单位填表人：包娴</v>
      </c>
      <c r="G29" s="9" t="str">
        <f>"评估人员："&amp;基本信息输入表!$Q$44</f>
        <v>评估人员：资谷才、王晓</v>
      </c>
      <c r="J29" s="8" t="s">
        <v>1523</v>
      </c>
    </row>
    <row r="30" customHeight="1" spans="1:1">
      <c r="A30" s="9" t="str">
        <f>"填表日期："&amp;YEAR(基本信息输入表!$O$44)&amp;"年"&amp;MONTH(基本信息输入表!$O$44)&amp;"月"&amp;DAY(基本信息输入表!$O$44)&amp;"日"</f>
        <v>填表日期：2024年5月8日</v>
      </c>
    </row>
  </sheetData>
  <mergeCells count="3">
    <mergeCell ref="A2:I2"/>
    <mergeCell ref="A3:I3"/>
    <mergeCell ref="A28:B28"/>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G41"/>
  <sheetViews>
    <sheetView showGridLines="0" zoomScale="89" zoomScaleNormal="89" topLeftCell="A7" workbookViewId="0">
      <selection activeCell="E21" sqref="E21"/>
    </sheetView>
  </sheetViews>
  <sheetFormatPr defaultColWidth="9" defaultRowHeight="15.75" customHeight="1" outlineLevelCol="6"/>
  <cols>
    <col min="1" max="1" width="5.16666666666667" style="40" customWidth="1"/>
    <col min="2" max="2" width="28" style="40" customWidth="1"/>
    <col min="3" max="5" width="18.6666666666667" style="40" customWidth="1"/>
    <col min="6" max="6" width="14.5" style="40" customWidth="1"/>
    <col min="7" max="8" width="9" style="40" customWidth="1"/>
    <col min="9" max="16384" width="9" style="40"/>
  </cols>
  <sheetData>
    <row r="1" customHeight="1" spans="1:1">
      <c r="A1" s="41" t="s">
        <v>0</v>
      </c>
    </row>
    <row r="2" s="38" customFormat="1" ht="30" customHeight="1" spans="1:1">
      <c r="A2" s="42" t="s">
        <v>1659</v>
      </c>
    </row>
    <row r="3" customHeight="1" spans="1:1">
      <c r="A3" s="39" t="str">
        <f>"评估基准日："&amp;TEXT(基本信息输入表!M7,"yyyy年mm月dd日")</f>
        <v>评估基准日：2024年04月30日</v>
      </c>
    </row>
    <row r="4" ht="14.25" customHeight="1" spans="1:6">
      <c r="A4" s="39"/>
      <c r="B4" s="39"/>
      <c r="C4" s="39"/>
      <c r="D4" s="39"/>
      <c r="E4" s="39"/>
      <c r="F4" s="43" t="s">
        <v>1660</v>
      </c>
    </row>
    <row r="5" customHeight="1" spans="1:6">
      <c r="A5" s="40" t="str">
        <f>基本信息输入表!K6&amp;"："&amp;基本信息输入表!M6</f>
        <v>产权持有单位：昆明中石油昆仑车用天然气有限公司</v>
      </c>
      <c r="F5" s="43" t="s">
        <v>840</v>
      </c>
    </row>
    <row r="6" s="39" customFormat="1" customHeight="1" spans="1:6">
      <c r="A6" s="45" t="s">
        <v>863</v>
      </c>
      <c r="B6" s="45" t="s">
        <v>5</v>
      </c>
      <c r="C6" s="45" t="s">
        <v>6</v>
      </c>
      <c r="D6" s="45" t="s">
        <v>7</v>
      </c>
      <c r="E6" s="74" t="s">
        <v>833</v>
      </c>
      <c r="F6" s="45" t="s">
        <v>683</v>
      </c>
    </row>
    <row r="7" customHeight="1" spans="1:6">
      <c r="A7" s="45" t="s">
        <v>1661</v>
      </c>
      <c r="B7" s="350" t="s">
        <v>386</v>
      </c>
      <c r="C7" s="69">
        <f>'4-1债权投资'!F27</f>
        <v>0</v>
      </c>
      <c r="D7" s="69">
        <f>'4-1债权投资'!H27</f>
        <v>0</v>
      </c>
      <c r="E7" s="69">
        <f t="shared" ref="E7:E35" si="0">D7-C7</f>
        <v>0</v>
      </c>
      <c r="F7" s="341" t="str">
        <f t="shared" ref="F7:F35" si="1">IF(C7=0,"",E7/C7*100)</f>
        <v/>
      </c>
    </row>
    <row r="8" customHeight="1" spans="1:6">
      <c r="A8" s="45" t="s">
        <v>1662</v>
      </c>
      <c r="B8" s="350" t="s">
        <v>387</v>
      </c>
      <c r="C8" s="76">
        <f>'4-2其他债权投资'!F27</f>
        <v>0</v>
      </c>
      <c r="D8" s="76">
        <f>'4-2其他债权投资'!G27</f>
        <v>0</v>
      </c>
      <c r="E8" s="47">
        <f t="shared" si="0"/>
        <v>0</v>
      </c>
      <c r="F8" s="341" t="str">
        <f t="shared" si="1"/>
        <v/>
      </c>
    </row>
    <row r="9" customHeight="1" spans="1:6">
      <c r="A9" s="45" t="s">
        <v>1663</v>
      </c>
      <c r="B9" s="350" t="s">
        <v>729</v>
      </c>
      <c r="C9" s="76">
        <f>'4-3长期应收'!E27</f>
        <v>0</v>
      </c>
      <c r="D9" s="76">
        <f>'4-3长期应收'!G27</f>
        <v>0</v>
      </c>
      <c r="E9" s="47">
        <f t="shared" si="0"/>
        <v>0</v>
      </c>
      <c r="F9" s="341" t="str">
        <f t="shared" si="1"/>
        <v/>
      </c>
    </row>
    <row r="10" customHeight="1" spans="1:6">
      <c r="A10" s="45" t="s">
        <v>1664</v>
      </c>
      <c r="B10" s="351" t="s">
        <v>389</v>
      </c>
      <c r="C10" s="76">
        <f>'4-4长期股权投资'!I27</f>
        <v>0</v>
      </c>
      <c r="D10" s="76">
        <f>'4-4长期股权投资'!K27</f>
        <v>0</v>
      </c>
      <c r="E10" s="47">
        <f t="shared" si="0"/>
        <v>0</v>
      </c>
      <c r="F10" s="341" t="str">
        <f t="shared" si="1"/>
        <v/>
      </c>
    </row>
    <row r="11" customHeight="1" spans="1:6">
      <c r="A11" s="45" t="s">
        <v>1665</v>
      </c>
      <c r="B11" s="350" t="s">
        <v>390</v>
      </c>
      <c r="C11" s="76">
        <f>'4-5其他权益工具投资'!J27</f>
        <v>0</v>
      </c>
      <c r="D11" s="76">
        <f>'4-5其他权益工具投资'!L27</f>
        <v>0</v>
      </c>
      <c r="E11" s="47">
        <f t="shared" si="0"/>
        <v>0</v>
      </c>
      <c r="F11" s="341" t="str">
        <f t="shared" si="1"/>
        <v/>
      </c>
    </row>
    <row r="12" customHeight="1" spans="1:6">
      <c r="A12" s="45" t="s">
        <v>1666</v>
      </c>
      <c r="B12" s="350" t="s">
        <v>391</v>
      </c>
      <c r="C12" s="76">
        <f>'4-6其他非流动金融资产'!J27</f>
        <v>0</v>
      </c>
      <c r="D12" s="76">
        <f>'4-6其他非流动金融资产'!L27</f>
        <v>0</v>
      </c>
      <c r="E12" s="47">
        <f t="shared" si="0"/>
        <v>0</v>
      </c>
      <c r="F12" s="341" t="str">
        <f t="shared" si="1"/>
        <v/>
      </c>
    </row>
    <row r="13" customHeight="1" spans="1:6">
      <c r="A13" s="45" t="s">
        <v>1667</v>
      </c>
      <c r="B13" s="351" t="s">
        <v>392</v>
      </c>
      <c r="C13" s="76">
        <f>'4-7投资性房地产汇总'!C27</f>
        <v>0</v>
      </c>
      <c r="D13" s="47">
        <f>'4-7投资性房地产汇总'!E27</f>
        <v>0</v>
      </c>
      <c r="E13" s="47">
        <f t="shared" si="0"/>
        <v>0</v>
      </c>
      <c r="F13" s="341" t="str">
        <f t="shared" si="1"/>
        <v/>
      </c>
    </row>
    <row r="14" customHeight="1" spans="1:6">
      <c r="A14" s="45" t="s">
        <v>1668</v>
      </c>
      <c r="B14" s="351" t="s">
        <v>845</v>
      </c>
      <c r="C14" s="76" t="e">
        <f>#REF!</f>
        <v>#REF!</v>
      </c>
      <c r="D14" s="76" t="e">
        <f>#REF!</f>
        <v>#REF!</v>
      </c>
      <c r="E14" s="47" t="e">
        <f t="shared" si="0"/>
        <v>#REF!</v>
      </c>
      <c r="F14" s="341" t="e">
        <f t="shared" si="1"/>
        <v>#REF!</v>
      </c>
    </row>
    <row r="15" customHeight="1" spans="1:6">
      <c r="A15" s="45"/>
      <c r="B15" s="352" t="s">
        <v>846</v>
      </c>
      <c r="C15" s="76" t="e">
        <f>#REF!</f>
        <v>#REF!</v>
      </c>
      <c r="D15" s="76" t="e">
        <f>#REF!</f>
        <v>#REF!</v>
      </c>
      <c r="E15" s="47" t="e">
        <f t="shared" si="0"/>
        <v>#REF!</v>
      </c>
      <c r="F15" s="341" t="e">
        <f t="shared" si="1"/>
        <v>#REF!</v>
      </c>
    </row>
    <row r="16" customHeight="1" spans="1:6">
      <c r="A16" s="45"/>
      <c r="B16" s="353" t="s">
        <v>847</v>
      </c>
      <c r="C16" s="76" t="e">
        <f>#REF!</f>
        <v>#REF!</v>
      </c>
      <c r="D16" s="76" t="e">
        <f>#REF!</f>
        <v>#REF!</v>
      </c>
      <c r="E16" s="47" t="e">
        <f t="shared" si="0"/>
        <v>#REF!</v>
      </c>
      <c r="F16" s="341" t="e">
        <f t="shared" si="1"/>
        <v>#REF!</v>
      </c>
    </row>
    <row r="17" customHeight="1" spans="1:6">
      <c r="A17" s="45"/>
      <c r="B17" s="353" t="s">
        <v>848</v>
      </c>
      <c r="C17" s="76" t="e">
        <f>#REF!</f>
        <v>#REF!</v>
      </c>
      <c r="D17" s="76" t="e">
        <f>#REF!</f>
        <v>#REF!</v>
      </c>
      <c r="E17" s="47" t="e">
        <f t="shared" si="0"/>
        <v>#REF!</v>
      </c>
      <c r="F17" s="341" t="e">
        <f t="shared" si="1"/>
        <v>#REF!</v>
      </c>
    </row>
    <row r="18" customHeight="1" spans="1:6">
      <c r="A18" s="45"/>
      <c r="B18" s="354" t="s">
        <v>849</v>
      </c>
      <c r="C18" s="76" t="e">
        <f>C14-C19</f>
        <v>#REF!</v>
      </c>
      <c r="D18" s="76" t="e">
        <f>D14-D19</f>
        <v>#REF!</v>
      </c>
      <c r="E18" s="47" t="e">
        <f t="shared" si="0"/>
        <v>#REF!</v>
      </c>
      <c r="F18" s="341" t="e">
        <f t="shared" si="1"/>
        <v>#REF!</v>
      </c>
    </row>
    <row r="19" customHeight="1" spans="1:6">
      <c r="A19" s="45"/>
      <c r="B19" s="352" t="s">
        <v>850</v>
      </c>
      <c r="C19" s="76" t="e">
        <f>#REF!</f>
        <v>#REF!</v>
      </c>
      <c r="D19" s="47" t="e">
        <f>#REF!</f>
        <v>#REF!</v>
      </c>
      <c r="E19" s="47" t="e">
        <f t="shared" si="0"/>
        <v>#REF!</v>
      </c>
      <c r="F19" s="341" t="e">
        <f t="shared" si="1"/>
        <v>#REF!</v>
      </c>
    </row>
    <row r="20" customHeight="1" spans="1:6">
      <c r="A20" s="45"/>
      <c r="B20" s="352" t="s">
        <v>846</v>
      </c>
      <c r="C20" s="76" t="e">
        <f>#REF!</f>
        <v>#REF!</v>
      </c>
      <c r="D20" s="47" t="e">
        <f>#REF!</f>
        <v>#REF!</v>
      </c>
      <c r="E20" s="47" t="e">
        <f t="shared" si="0"/>
        <v>#REF!</v>
      </c>
      <c r="F20" s="341" t="e">
        <f t="shared" si="1"/>
        <v>#REF!</v>
      </c>
    </row>
    <row r="21" customHeight="1" spans="1:6">
      <c r="A21" s="45"/>
      <c r="B21" s="353" t="s">
        <v>847</v>
      </c>
      <c r="C21" s="76" t="e">
        <f>#REF!</f>
        <v>#REF!</v>
      </c>
      <c r="D21" s="47" t="e">
        <f>#REF!</f>
        <v>#REF!</v>
      </c>
      <c r="E21" s="47" t="e">
        <f t="shared" si="0"/>
        <v>#REF!</v>
      </c>
      <c r="F21" s="341" t="e">
        <f t="shared" si="1"/>
        <v>#REF!</v>
      </c>
    </row>
    <row r="22" customHeight="1" spans="1:6">
      <c r="A22" s="45"/>
      <c r="B22" s="353" t="s">
        <v>848</v>
      </c>
      <c r="C22" s="76" t="e">
        <f>#REF!</f>
        <v>#REF!</v>
      </c>
      <c r="D22" s="47" t="e">
        <f>#REF!</f>
        <v>#REF!</v>
      </c>
      <c r="E22" s="47" t="e">
        <f t="shared" si="0"/>
        <v>#REF!</v>
      </c>
      <c r="F22" s="341" t="e">
        <f t="shared" si="1"/>
        <v>#REF!</v>
      </c>
    </row>
    <row r="23" customHeight="1" spans="1:6">
      <c r="A23" s="45"/>
      <c r="B23" s="354" t="s">
        <v>851</v>
      </c>
      <c r="C23" s="76" t="e">
        <f>#REF!</f>
        <v>#REF!</v>
      </c>
      <c r="D23" s="47"/>
      <c r="E23" s="47" t="e">
        <f t="shared" si="0"/>
        <v>#REF!</v>
      </c>
      <c r="F23" s="341" t="e">
        <f t="shared" si="1"/>
        <v>#REF!</v>
      </c>
    </row>
    <row r="24" customHeight="1" spans="1:6">
      <c r="A24" s="45"/>
      <c r="B24" s="352" t="s">
        <v>814</v>
      </c>
      <c r="C24" s="76" t="e">
        <f>C19-C23</f>
        <v>#REF!</v>
      </c>
      <c r="D24" s="47" t="e">
        <f>D19</f>
        <v>#REF!</v>
      </c>
      <c r="E24" s="47" t="e">
        <f t="shared" si="0"/>
        <v>#REF!</v>
      </c>
      <c r="F24" s="341" t="e">
        <f t="shared" si="1"/>
        <v>#REF!</v>
      </c>
    </row>
    <row r="25" customHeight="1" spans="1:6">
      <c r="A25" s="45" t="s">
        <v>1669</v>
      </c>
      <c r="B25" s="350" t="s">
        <v>407</v>
      </c>
      <c r="C25" s="76">
        <f>'4-9在建工程汇总'!C27</f>
        <v>0</v>
      </c>
      <c r="D25" s="47">
        <f>'4-9在建工程汇总'!D27</f>
        <v>0</v>
      </c>
      <c r="E25" s="47">
        <f t="shared" si="0"/>
        <v>0</v>
      </c>
      <c r="F25" s="341" t="str">
        <f t="shared" si="1"/>
        <v/>
      </c>
    </row>
    <row r="26" customHeight="1" spans="1:6">
      <c r="A26" s="45" t="s">
        <v>1670</v>
      </c>
      <c r="B26" s="351" t="s">
        <v>412</v>
      </c>
      <c r="C26" s="76">
        <f>'4-10生产性生物资产'!H27</f>
        <v>0</v>
      </c>
      <c r="D26" s="47">
        <f>'4-10生产性生物资产'!L27</f>
        <v>0</v>
      </c>
      <c r="E26" s="47">
        <f t="shared" si="0"/>
        <v>0</v>
      </c>
      <c r="F26" s="341" t="str">
        <f t="shared" si="1"/>
        <v/>
      </c>
    </row>
    <row r="27" customHeight="1" spans="1:6">
      <c r="A27" s="45" t="s">
        <v>1671</v>
      </c>
      <c r="B27" s="351" t="s">
        <v>413</v>
      </c>
      <c r="C27" s="76">
        <f>'4-11油气资产'!J27</f>
        <v>0</v>
      </c>
      <c r="D27" s="47">
        <f>'4-11油气资产'!N27</f>
        <v>0</v>
      </c>
      <c r="E27" s="47">
        <f t="shared" si="0"/>
        <v>0</v>
      </c>
      <c r="F27" s="341" t="str">
        <f t="shared" si="1"/>
        <v/>
      </c>
    </row>
    <row r="28" customHeight="1" spans="1:6">
      <c r="A28" s="45" t="s">
        <v>1672</v>
      </c>
      <c r="B28" s="351" t="s">
        <v>414</v>
      </c>
      <c r="C28" s="76">
        <f>'4-12使用权资产'!G27</f>
        <v>0</v>
      </c>
      <c r="D28" s="76">
        <f>'4-12使用权资产'!I27</f>
        <v>0</v>
      </c>
      <c r="E28" s="47">
        <f t="shared" si="0"/>
        <v>0</v>
      </c>
      <c r="F28" s="341" t="str">
        <f t="shared" si="1"/>
        <v/>
      </c>
    </row>
    <row r="29" customHeight="1" spans="1:6">
      <c r="A29" s="45" t="s">
        <v>1673</v>
      </c>
      <c r="B29" s="351" t="s">
        <v>415</v>
      </c>
      <c r="C29" s="76">
        <f>'4-13无形资产汇总'!C27</f>
        <v>0</v>
      </c>
      <c r="D29" s="76">
        <f>'4-13无形资产汇总'!E27</f>
        <v>0</v>
      </c>
      <c r="E29" s="47">
        <f t="shared" si="0"/>
        <v>0</v>
      </c>
      <c r="F29" s="341" t="str">
        <f t="shared" si="1"/>
        <v/>
      </c>
    </row>
    <row r="30" customHeight="1" spans="1:6">
      <c r="A30" s="45"/>
      <c r="B30" s="350" t="s">
        <v>1674</v>
      </c>
      <c r="C30" s="76">
        <f>'4-13无形资产汇总'!C7</f>
        <v>0</v>
      </c>
      <c r="D30" s="76">
        <f>'4-13无形资产汇总'!E7</f>
        <v>0</v>
      </c>
      <c r="E30" s="47">
        <f t="shared" si="0"/>
        <v>0</v>
      </c>
      <c r="F30" s="341" t="str">
        <f t="shared" si="1"/>
        <v/>
      </c>
    </row>
    <row r="31" customHeight="1" spans="1:6">
      <c r="A31" s="45" t="s">
        <v>1675</v>
      </c>
      <c r="B31" s="351" t="s">
        <v>420</v>
      </c>
      <c r="C31" s="76">
        <f>'4-14开发支出'!I27</f>
        <v>0</v>
      </c>
      <c r="D31" s="76">
        <f>'4-14开发支出'!J27</f>
        <v>0</v>
      </c>
      <c r="E31" s="47">
        <f t="shared" si="0"/>
        <v>0</v>
      </c>
      <c r="F31" s="341" t="str">
        <f t="shared" si="1"/>
        <v/>
      </c>
    </row>
    <row r="32" customHeight="1" spans="1:6">
      <c r="A32" s="45" t="s">
        <v>1676</v>
      </c>
      <c r="B32" s="351" t="s">
        <v>421</v>
      </c>
      <c r="C32" s="76">
        <f>'4-15商誉'!D27</f>
        <v>0</v>
      </c>
      <c r="D32" s="76">
        <f>'4-15商誉'!E27</f>
        <v>0</v>
      </c>
      <c r="E32" s="47">
        <f t="shared" si="0"/>
        <v>0</v>
      </c>
      <c r="F32" s="341" t="str">
        <f t="shared" si="1"/>
        <v/>
      </c>
    </row>
    <row r="33" customHeight="1" spans="1:6">
      <c r="A33" s="45" t="s">
        <v>1677</v>
      </c>
      <c r="B33" s="351" t="s">
        <v>422</v>
      </c>
      <c r="C33" s="76">
        <f>'4-16长期待摊费用'!G27</f>
        <v>0</v>
      </c>
      <c r="D33" s="76">
        <f>'4-16长期待摊费用'!H27</f>
        <v>0</v>
      </c>
      <c r="E33" s="47">
        <f t="shared" si="0"/>
        <v>0</v>
      </c>
      <c r="F33" s="341" t="str">
        <f t="shared" si="1"/>
        <v/>
      </c>
    </row>
    <row r="34" customHeight="1" spans="1:6">
      <c r="A34" s="45" t="s">
        <v>1678</v>
      </c>
      <c r="B34" s="351" t="s">
        <v>423</v>
      </c>
      <c r="C34" s="76">
        <f>'4-17递延所得税资产'!D27</f>
        <v>0</v>
      </c>
      <c r="D34" s="76">
        <f>'4-17递延所得税资产'!E27</f>
        <v>0</v>
      </c>
      <c r="E34" s="47">
        <f t="shared" si="0"/>
        <v>0</v>
      </c>
      <c r="F34" s="341" t="str">
        <f t="shared" si="1"/>
        <v/>
      </c>
    </row>
    <row r="35" customHeight="1" spans="1:6">
      <c r="A35" s="45" t="s">
        <v>1679</v>
      </c>
      <c r="B35" s="351" t="s">
        <v>424</v>
      </c>
      <c r="C35" s="76">
        <f>'4-18其他非流动资产'!D27</f>
        <v>0</v>
      </c>
      <c r="D35" s="76">
        <f>'4-18其他非流动资产'!E27</f>
        <v>0</v>
      </c>
      <c r="E35" s="47">
        <f t="shared" si="0"/>
        <v>0</v>
      </c>
      <c r="F35" s="341" t="str">
        <f t="shared" si="1"/>
        <v/>
      </c>
    </row>
    <row r="36" customHeight="1" spans="1:6">
      <c r="A36" s="45"/>
      <c r="B36" s="75"/>
      <c r="C36" s="76"/>
      <c r="D36" s="47"/>
      <c r="E36" s="47"/>
      <c r="F36" s="342"/>
    </row>
    <row r="37" customHeight="1" spans="1:6">
      <c r="A37" s="45"/>
      <c r="B37" s="355"/>
      <c r="C37" s="76"/>
      <c r="D37" s="47"/>
      <c r="E37" s="47"/>
      <c r="F37" s="342"/>
    </row>
    <row r="38" customHeight="1" spans="1:6">
      <c r="A38" s="45"/>
      <c r="B38" s="355"/>
      <c r="C38" s="76"/>
      <c r="D38" s="47"/>
      <c r="E38" s="47"/>
      <c r="F38" s="342"/>
    </row>
    <row r="39" customHeight="1" spans="1:6">
      <c r="A39" s="45" t="s">
        <v>1564</v>
      </c>
      <c r="B39" s="50"/>
      <c r="C39" s="76" t="e">
        <f>SUM(C7:C13,C24:C38)-C30</f>
        <v>#REF!</v>
      </c>
      <c r="D39" s="76" t="e">
        <f>SUM(D7:D13,D24:D38)-D30</f>
        <v>#REF!</v>
      </c>
      <c r="E39" s="47" t="e">
        <f>D39-C39</f>
        <v>#REF!</v>
      </c>
      <c r="F39" s="342" t="e">
        <f>IF(C39=0,"",E39/C39*100)</f>
        <v>#REF!</v>
      </c>
    </row>
    <row r="40" customHeight="1" spans="5:7">
      <c r="E40" s="40" t="str">
        <f>"评估人员："&amp;基本信息输入表!$Q$81</f>
        <v>评估人员：资谷才、王晓</v>
      </c>
      <c r="G40" s="356" t="s">
        <v>159</v>
      </c>
    </row>
    <row r="41" customHeight="1" spans="7:7">
      <c r="G41" s="48" t="s">
        <v>837</v>
      </c>
    </row>
  </sheetData>
  <mergeCells count="3">
    <mergeCell ref="A2:F2"/>
    <mergeCell ref="A3:F3"/>
    <mergeCell ref="A39:B3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9"/>
  <sheetViews>
    <sheetView showGridLines="0" zoomScale="96" zoomScaleNormal="96" topLeftCell="A9" workbookViewId="0">
      <selection activeCell="N33" sqref="N33"/>
    </sheetView>
  </sheetViews>
  <sheetFormatPr defaultColWidth="9" defaultRowHeight="15.75" customHeight="1"/>
  <cols>
    <col min="1" max="1" width="4.16666666666667" style="9" customWidth="1"/>
    <col min="2" max="2" width="17.1666666666667" style="9" customWidth="1"/>
    <col min="3" max="3" width="8.16666666666667" style="9" customWidth="1"/>
    <col min="4" max="4" width="9.16666666666667" style="9" customWidth="1"/>
    <col min="5" max="5" width="11.1666666666667" style="9" customWidth="1"/>
    <col min="6" max="6" width="11.5" style="9" customWidth="1"/>
    <col min="7" max="7" width="15" style="9" customWidth="1"/>
    <col min="8" max="8" width="11.1666666666667" style="9" customWidth="1"/>
    <col min="9" max="9" width="7.66666666666667" style="9" customWidth="1"/>
    <col min="10" max="10" width="9.66666666666667" style="9" customWidth="1"/>
    <col min="11" max="11" width="9" style="8" customWidth="1"/>
    <col min="12" max="13" width="9" style="9" customWidth="1"/>
    <col min="14" max="16384" width="9" style="9"/>
  </cols>
  <sheetData>
    <row r="1" customHeight="1" spans="1:1">
      <c r="A1" s="10" t="s">
        <v>0</v>
      </c>
    </row>
    <row r="2" s="7" customFormat="1" ht="30" customHeight="1" spans="1:11">
      <c r="A2" s="11" t="s">
        <v>1680</v>
      </c>
      <c r="K2" s="12"/>
    </row>
    <row r="3" customHeight="1" spans="1:1">
      <c r="A3" s="8" t="str">
        <f>"评估基准日："&amp;TEXT(基本信息输入表!M7,"yyyy年mm月dd日")</f>
        <v>评估基准日：2024年04月30日</v>
      </c>
    </row>
    <row r="4" ht="14.25" customHeight="1" spans="1:10">
      <c r="A4" s="8"/>
      <c r="B4" s="8"/>
      <c r="C4" s="8"/>
      <c r="D4" s="8"/>
      <c r="E4" s="8"/>
      <c r="F4" s="8"/>
      <c r="G4" s="8"/>
      <c r="H4" s="8"/>
      <c r="I4" s="8"/>
      <c r="J4" s="13" t="s">
        <v>1681</v>
      </c>
    </row>
    <row r="5" customHeight="1" spans="1:10">
      <c r="A5" s="9" t="str">
        <f>基本信息输入表!K6&amp;"："&amp;基本信息输入表!M6</f>
        <v>产权持有单位：昆明中石油昆仑车用天然气有限公司</v>
      </c>
      <c r="J5" s="13" t="s">
        <v>1484</v>
      </c>
    </row>
    <row r="6" s="8" customFormat="1" customHeight="1" spans="1:10">
      <c r="A6" s="17" t="s">
        <v>4</v>
      </c>
      <c r="B6" s="17" t="s">
        <v>1682</v>
      </c>
      <c r="C6" s="17" t="s">
        <v>1683</v>
      </c>
      <c r="D6" s="17" t="s">
        <v>1684</v>
      </c>
      <c r="E6" s="17" t="s">
        <v>1685</v>
      </c>
      <c r="F6" s="79" t="s">
        <v>6</v>
      </c>
      <c r="G6" s="79" t="s">
        <v>1232</v>
      </c>
      <c r="H6" s="17" t="s">
        <v>7</v>
      </c>
      <c r="I6" s="17" t="s">
        <v>683</v>
      </c>
      <c r="J6" s="17" t="s">
        <v>176</v>
      </c>
    </row>
    <row r="7" ht="12.75" customHeight="1" spans="1:11">
      <c r="A7" s="95"/>
      <c r="B7" s="95"/>
      <c r="C7" s="95"/>
      <c r="D7" s="95"/>
      <c r="E7" s="95"/>
      <c r="F7" s="95"/>
      <c r="G7" s="95"/>
      <c r="H7" s="95"/>
      <c r="I7" s="95"/>
      <c r="J7" s="95"/>
      <c r="K7" s="8" t="s">
        <v>1501</v>
      </c>
    </row>
    <row r="8" ht="12.75" customHeight="1" spans="1:11">
      <c r="A8" s="19" t="str">
        <f>IF(B8="","",ROW()-7)</f>
        <v/>
      </c>
      <c r="B8" s="20"/>
      <c r="C8" s="21"/>
      <c r="D8" s="343"/>
      <c r="E8" s="22"/>
      <c r="F8" s="22"/>
      <c r="G8" s="22"/>
      <c r="H8" s="22"/>
      <c r="I8" s="22" t="str">
        <f>IF(F8-G8=0,"",(H8-F8+G8)/(F8-G8)*100)</f>
        <v/>
      </c>
      <c r="J8" s="20"/>
      <c r="K8" s="8" t="s">
        <v>1686</v>
      </c>
    </row>
    <row r="9" ht="12.75" customHeight="1" spans="1:11">
      <c r="A9" s="19" t="str">
        <f t="shared" ref="A9:A24" si="0">IF(B9="","",ROW()-7)</f>
        <v/>
      </c>
      <c r="B9" s="20"/>
      <c r="C9" s="21"/>
      <c r="D9" s="343"/>
      <c r="E9" s="22"/>
      <c r="F9" s="22"/>
      <c r="G9" s="22"/>
      <c r="H9" s="22"/>
      <c r="I9" s="22" t="str">
        <f t="shared" ref="I9:I27" si="1">IF(F9-G9=0,"",(H9-F9+G9)/(F9-G9)*100)</f>
        <v/>
      </c>
      <c r="J9" s="20"/>
      <c r="K9" s="8" t="s">
        <v>1687</v>
      </c>
    </row>
    <row r="10" ht="12.75" customHeight="1" spans="1:11">
      <c r="A10" s="19" t="str">
        <f t="shared" si="0"/>
        <v/>
      </c>
      <c r="B10" s="20"/>
      <c r="C10" s="21"/>
      <c r="D10" s="343"/>
      <c r="E10" s="22"/>
      <c r="F10" s="22"/>
      <c r="G10" s="22"/>
      <c r="H10" s="22"/>
      <c r="I10" s="22" t="str">
        <f t="shared" si="1"/>
        <v/>
      </c>
      <c r="J10" s="20"/>
      <c r="K10" s="8" t="s">
        <v>1688</v>
      </c>
    </row>
    <row r="11" ht="12.75" customHeight="1" spans="1:11">
      <c r="A11" s="19" t="str">
        <f t="shared" si="0"/>
        <v/>
      </c>
      <c r="B11" s="20"/>
      <c r="C11" s="21"/>
      <c r="D11" s="343"/>
      <c r="E11" s="22"/>
      <c r="F11" s="22"/>
      <c r="G11" s="22"/>
      <c r="H11" s="22"/>
      <c r="I11" s="22" t="str">
        <f t="shared" si="1"/>
        <v/>
      </c>
      <c r="J11" s="20"/>
      <c r="K11" s="8" t="s">
        <v>1689</v>
      </c>
    </row>
    <row r="12" ht="12.75" customHeight="1" spans="1:11">
      <c r="A12" s="19" t="str">
        <f t="shared" si="0"/>
        <v/>
      </c>
      <c r="B12" s="20"/>
      <c r="C12" s="21"/>
      <c r="D12" s="343"/>
      <c r="E12" s="22"/>
      <c r="F12" s="22"/>
      <c r="G12" s="22"/>
      <c r="H12" s="22"/>
      <c r="I12" s="22" t="str">
        <f t="shared" si="1"/>
        <v/>
      </c>
      <c r="J12" s="20"/>
      <c r="K12" s="8" t="s">
        <v>1690</v>
      </c>
    </row>
    <row r="13" ht="12.75" customHeight="1" spans="1:11">
      <c r="A13" s="19" t="str">
        <f t="shared" si="0"/>
        <v/>
      </c>
      <c r="B13" s="20"/>
      <c r="C13" s="21"/>
      <c r="D13" s="343"/>
      <c r="E13" s="22"/>
      <c r="F13" s="22"/>
      <c r="G13" s="22"/>
      <c r="H13" s="22"/>
      <c r="I13" s="22" t="str">
        <f t="shared" si="1"/>
        <v/>
      </c>
      <c r="J13" s="20"/>
      <c r="K13" s="8" t="s">
        <v>1691</v>
      </c>
    </row>
    <row r="14" ht="12.75" customHeight="1" spans="1:11">
      <c r="A14" s="19" t="str">
        <f t="shared" si="0"/>
        <v/>
      </c>
      <c r="B14" s="20"/>
      <c r="C14" s="21"/>
      <c r="D14" s="343"/>
      <c r="E14" s="22"/>
      <c r="F14" s="22"/>
      <c r="G14" s="22"/>
      <c r="H14" s="22"/>
      <c r="I14" s="22" t="str">
        <f t="shared" si="1"/>
        <v/>
      </c>
      <c r="J14" s="20"/>
      <c r="K14" s="8" t="s">
        <v>1692</v>
      </c>
    </row>
    <row r="15" ht="12.75" customHeight="1" spans="1:11">
      <c r="A15" s="19" t="str">
        <f t="shared" si="0"/>
        <v/>
      </c>
      <c r="B15" s="20"/>
      <c r="C15" s="21"/>
      <c r="D15" s="343"/>
      <c r="E15" s="22"/>
      <c r="F15" s="22"/>
      <c r="G15" s="22"/>
      <c r="H15" s="22"/>
      <c r="I15" s="22" t="str">
        <f t="shared" si="1"/>
        <v/>
      </c>
      <c r="J15" s="20"/>
      <c r="K15" s="8" t="s">
        <v>1693</v>
      </c>
    </row>
    <row r="16" ht="12.75" customHeight="1" spans="1:11">
      <c r="A16" s="19" t="str">
        <f t="shared" si="0"/>
        <v/>
      </c>
      <c r="B16" s="20"/>
      <c r="C16" s="21"/>
      <c r="D16" s="343"/>
      <c r="E16" s="22"/>
      <c r="F16" s="22"/>
      <c r="G16" s="22"/>
      <c r="H16" s="22"/>
      <c r="I16" s="22" t="str">
        <f t="shared" si="1"/>
        <v/>
      </c>
      <c r="J16" s="20"/>
      <c r="K16" s="8" t="s">
        <v>1694</v>
      </c>
    </row>
    <row r="17" ht="12.75" customHeight="1" spans="1:11">
      <c r="A17" s="19" t="str">
        <f t="shared" si="0"/>
        <v/>
      </c>
      <c r="B17" s="20"/>
      <c r="C17" s="21"/>
      <c r="D17" s="343"/>
      <c r="E17" s="22"/>
      <c r="F17" s="22"/>
      <c r="G17" s="22"/>
      <c r="H17" s="22"/>
      <c r="I17" s="22" t="str">
        <f t="shared" si="1"/>
        <v/>
      </c>
      <c r="J17" s="20"/>
      <c r="K17" s="8" t="s">
        <v>1695</v>
      </c>
    </row>
    <row r="18" ht="12.75" customHeight="1" spans="1:11">
      <c r="A18" s="19" t="str">
        <f t="shared" si="0"/>
        <v/>
      </c>
      <c r="B18" s="20"/>
      <c r="C18" s="21"/>
      <c r="D18" s="343"/>
      <c r="E18" s="22"/>
      <c r="F18" s="22"/>
      <c r="G18" s="22"/>
      <c r="H18" s="22"/>
      <c r="I18" s="22" t="str">
        <f t="shared" si="1"/>
        <v/>
      </c>
      <c r="J18" s="20"/>
      <c r="K18" s="8" t="s">
        <v>1696</v>
      </c>
    </row>
    <row r="19" ht="12.75" customHeight="1" spans="1:11">
      <c r="A19" s="19" t="str">
        <f t="shared" si="0"/>
        <v/>
      </c>
      <c r="B19" s="20"/>
      <c r="C19" s="21"/>
      <c r="D19" s="343"/>
      <c r="E19" s="22"/>
      <c r="F19" s="22"/>
      <c r="G19" s="22"/>
      <c r="H19" s="22"/>
      <c r="I19" s="22" t="str">
        <f t="shared" si="1"/>
        <v/>
      </c>
      <c r="J19" s="20"/>
      <c r="K19" s="8" t="s">
        <v>1697</v>
      </c>
    </row>
    <row r="20" ht="12.75" customHeight="1" spans="1:11">
      <c r="A20" s="19" t="str">
        <f t="shared" si="0"/>
        <v/>
      </c>
      <c r="B20" s="20"/>
      <c r="C20" s="21"/>
      <c r="D20" s="343"/>
      <c r="E20" s="22"/>
      <c r="F20" s="22"/>
      <c r="G20" s="22"/>
      <c r="H20" s="22"/>
      <c r="I20" s="22" t="str">
        <f t="shared" si="1"/>
        <v/>
      </c>
      <c r="J20" s="20"/>
      <c r="K20" s="8" t="s">
        <v>1698</v>
      </c>
    </row>
    <row r="21" ht="12.75" customHeight="1" spans="1:11">
      <c r="A21" s="19" t="str">
        <f t="shared" si="0"/>
        <v/>
      </c>
      <c r="B21" s="20"/>
      <c r="C21" s="21"/>
      <c r="D21" s="343"/>
      <c r="E21" s="22"/>
      <c r="F21" s="22"/>
      <c r="G21" s="22"/>
      <c r="H21" s="22"/>
      <c r="I21" s="22" t="str">
        <f t="shared" si="1"/>
        <v/>
      </c>
      <c r="J21" s="20"/>
      <c r="K21" s="8" t="s">
        <v>1699</v>
      </c>
    </row>
    <row r="22" ht="12.75" customHeight="1" spans="1:11">
      <c r="A22" s="19" t="str">
        <f t="shared" si="0"/>
        <v/>
      </c>
      <c r="B22" s="20"/>
      <c r="C22" s="21"/>
      <c r="D22" s="343"/>
      <c r="E22" s="22"/>
      <c r="F22" s="22"/>
      <c r="G22" s="22"/>
      <c r="H22" s="22"/>
      <c r="I22" s="22" t="str">
        <f t="shared" si="1"/>
        <v/>
      </c>
      <c r="J22" s="20"/>
      <c r="K22" s="8" t="s">
        <v>1700</v>
      </c>
    </row>
    <row r="23" ht="12.75" customHeight="1" spans="1:11">
      <c r="A23" s="19" t="str">
        <f t="shared" si="0"/>
        <v/>
      </c>
      <c r="B23" s="20"/>
      <c r="C23" s="21"/>
      <c r="D23" s="343"/>
      <c r="E23" s="22"/>
      <c r="F23" s="22"/>
      <c r="G23" s="22"/>
      <c r="H23" s="22"/>
      <c r="I23" s="22" t="str">
        <f t="shared" si="1"/>
        <v/>
      </c>
      <c r="J23" s="20"/>
      <c r="K23" s="8" t="s">
        <v>1701</v>
      </c>
    </row>
    <row r="24" ht="12.75" customHeight="1" spans="1:11">
      <c r="A24" s="19" t="str">
        <f t="shared" si="0"/>
        <v/>
      </c>
      <c r="B24" s="20"/>
      <c r="C24" s="21"/>
      <c r="D24" s="343"/>
      <c r="E24" s="22"/>
      <c r="F24" s="22"/>
      <c r="G24" s="22"/>
      <c r="H24" s="22"/>
      <c r="I24" s="22" t="str">
        <f t="shared" si="1"/>
        <v/>
      </c>
      <c r="J24" s="20"/>
      <c r="K24" s="8" t="s">
        <v>1702</v>
      </c>
    </row>
    <row r="25" ht="12.75" customHeight="1" spans="1:10">
      <c r="A25" s="19" t="s">
        <v>1703</v>
      </c>
      <c r="B25" s="81"/>
      <c r="C25" s="53"/>
      <c r="D25" s="55"/>
      <c r="E25" s="22"/>
      <c r="F25" s="22">
        <f>SUM(F8:F24)</f>
        <v>0</v>
      </c>
      <c r="G25" s="22">
        <f>SUM(G8:G24)</f>
        <v>0</v>
      </c>
      <c r="H25" s="22">
        <f>SUM(H8:H24)</f>
        <v>0</v>
      </c>
      <c r="I25" s="22" t="str">
        <f t="shared" si="1"/>
        <v/>
      </c>
      <c r="J25" s="20"/>
    </row>
    <row r="26" ht="12.75" customHeight="1" spans="1:10">
      <c r="A26" s="19" t="s">
        <v>1704</v>
      </c>
      <c r="B26" s="81"/>
      <c r="C26" s="53"/>
      <c r="D26" s="55"/>
      <c r="E26" s="22"/>
      <c r="F26" s="22">
        <f>G25</f>
        <v>0</v>
      </c>
      <c r="G26" s="22"/>
      <c r="H26" s="22"/>
      <c r="I26" s="22"/>
      <c r="J26" s="20"/>
    </row>
    <row r="27" customHeight="1" spans="1:10">
      <c r="A27" s="23" t="s">
        <v>1705</v>
      </c>
      <c r="B27" s="24"/>
      <c r="C27" s="30"/>
      <c r="D27" s="30"/>
      <c r="E27" s="26"/>
      <c r="F27" s="25">
        <f>F25-F26</f>
        <v>0</v>
      </c>
      <c r="G27" s="25"/>
      <c r="H27" s="30">
        <f>H25</f>
        <v>0</v>
      </c>
      <c r="I27" s="22" t="str">
        <f t="shared" si="1"/>
        <v/>
      </c>
      <c r="J27" s="26"/>
    </row>
    <row r="28" customHeight="1" spans="1:11">
      <c r="A28" s="9" t="str">
        <f>基本信息输入表!$K$6&amp;"填表人："&amp;基本信息输入表!$M$45</f>
        <v>产权持有单位填表人：包娴</v>
      </c>
      <c r="H28" s="9" t="str">
        <f>"评估人员："&amp;基本信息输入表!$Q$45</f>
        <v>评估人员：资谷才、王晓</v>
      </c>
      <c r="K28" s="8" t="s">
        <v>1523</v>
      </c>
    </row>
    <row r="29" customHeight="1" spans="1:1">
      <c r="A29" s="9" t="str">
        <f>"填表日期："&amp;YEAR(基本信息输入表!$O$45)&amp;"年"&amp;MONTH(基本信息输入表!$O$45)&amp;"月"&amp;DAY(基本信息输入表!$O$45)&amp;"日"</f>
        <v>填表日期：2024年5月8日</v>
      </c>
    </row>
  </sheetData>
  <mergeCells count="15">
    <mergeCell ref="A2:J2"/>
    <mergeCell ref="A3:J3"/>
    <mergeCell ref="A25:B25"/>
    <mergeCell ref="A26:B26"/>
    <mergeCell ref="A27:B27"/>
    <mergeCell ref="A6:A7"/>
    <mergeCell ref="B6:B7"/>
    <mergeCell ref="C6:C7"/>
    <mergeCell ref="D6:D7"/>
    <mergeCell ref="E6:E7"/>
    <mergeCell ref="F6:F7"/>
    <mergeCell ref="G6:G7"/>
    <mergeCell ref="H6:H7"/>
    <mergeCell ref="I6:I7"/>
    <mergeCell ref="J6:J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J31"/>
  <sheetViews>
    <sheetView workbookViewId="0">
      <selection activeCell="M22" sqref="M22"/>
    </sheetView>
  </sheetViews>
  <sheetFormatPr defaultColWidth="8.66666666666667" defaultRowHeight="15.75"/>
  <cols>
    <col min="1" max="1" width="8.66666666666667" style="346"/>
    <col min="2" max="2" width="18.5" style="346" customWidth="1"/>
    <col min="3" max="3" width="14.6666666666667" style="346" customWidth="1"/>
    <col min="4" max="4" width="10.6666666666667" style="346" customWidth="1"/>
    <col min="5" max="5" width="8.66666666666667" style="346"/>
    <col min="6" max="6" width="11.4166666666667" style="346" customWidth="1"/>
    <col min="7" max="7" width="13.6666666666667" style="346" customWidth="1"/>
    <col min="8" max="8" width="7.58333333333333" style="346" customWidth="1"/>
    <col min="9" max="16384" width="8.66666666666667" style="346"/>
  </cols>
  <sheetData>
    <row r="1" spans="1:10">
      <c r="A1" s="10" t="s">
        <v>0</v>
      </c>
      <c r="B1" s="9"/>
      <c r="C1" s="9"/>
      <c r="D1" s="9"/>
      <c r="E1" s="9"/>
      <c r="F1" s="9"/>
      <c r="G1" s="9"/>
      <c r="H1" s="9"/>
      <c r="I1" s="9"/>
      <c r="J1" s="8"/>
    </row>
    <row r="2" ht="22.5" spans="1:10">
      <c r="A2" s="11" t="s">
        <v>1706</v>
      </c>
      <c r="B2" s="7"/>
      <c r="C2" s="7"/>
      <c r="D2" s="7"/>
      <c r="E2" s="7"/>
      <c r="F2" s="7"/>
      <c r="G2" s="7"/>
      <c r="H2" s="7"/>
      <c r="I2" s="7"/>
      <c r="J2" s="12"/>
    </row>
    <row r="3" spans="1:10">
      <c r="A3" s="8" t="str">
        <f>"评估基准日："&amp;TEXT(基本信息输入表!M7,"yyyy年mm月dd日")</f>
        <v>评估基准日：2024年04月30日</v>
      </c>
      <c r="B3" s="9"/>
      <c r="C3" s="9"/>
      <c r="D3" s="9"/>
      <c r="E3" s="9"/>
      <c r="F3" s="9"/>
      <c r="G3" s="9"/>
      <c r="H3" s="9"/>
      <c r="I3" s="9"/>
      <c r="J3" s="8"/>
    </row>
    <row r="4" spans="1:10">
      <c r="A4" s="8"/>
      <c r="B4" s="8"/>
      <c r="C4" s="8"/>
      <c r="D4" s="8"/>
      <c r="E4" s="8"/>
      <c r="F4" s="8"/>
      <c r="G4" s="8"/>
      <c r="H4" s="13" t="s">
        <v>1707</v>
      </c>
      <c r="I4" s="9"/>
      <c r="J4" s="8"/>
    </row>
    <row r="5" spans="1:10">
      <c r="A5" s="9" t="str">
        <f>基本信息输入表!K6&amp;"："&amp;基本信息输入表!M6</f>
        <v>产权持有单位：昆明中石油昆仑车用天然气有限公司</v>
      </c>
      <c r="B5" s="9"/>
      <c r="C5" s="9"/>
      <c r="D5" s="9"/>
      <c r="E5" s="9"/>
      <c r="F5" s="9"/>
      <c r="G5" s="9"/>
      <c r="H5" s="89" t="s">
        <v>885</v>
      </c>
      <c r="I5" s="15"/>
      <c r="J5" s="8"/>
    </row>
    <row r="6" ht="12.75" customHeight="1" spans="1:10">
      <c r="A6" s="17" t="s">
        <v>4</v>
      </c>
      <c r="B6" s="17" t="s">
        <v>1708</v>
      </c>
      <c r="C6" s="17" t="s">
        <v>1709</v>
      </c>
      <c r="D6" s="17" t="s">
        <v>1710</v>
      </c>
      <c r="E6" s="347" t="s">
        <v>1711</v>
      </c>
      <c r="F6" s="17" t="s">
        <v>6</v>
      </c>
      <c r="G6" s="17" t="s">
        <v>7</v>
      </c>
      <c r="H6" s="17" t="s">
        <v>683</v>
      </c>
      <c r="I6" s="17" t="s">
        <v>176</v>
      </c>
      <c r="J6" s="8" t="s">
        <v>1501</v>
      </c>
    </row>
    <row r="7" ht="12.75" customHeight="1" spans="1:10">
      <c r="A7" s="17" t="str">
        <f>IF(C7="","",ROW()-6)</f>
        <v/>
      </c>
      <c r="B7" s="17"/>
      <c r="C7" s="21"/>
      <c r="D7" s="348"/>
      <c r="E7" s="17"/>
      <c r="F7" s="17"/>
      <c r="G7" s="22"/>
      <c r="H7" s="17" t="str">
        <f>IF(F7=0,"",(G7-F7)/F7*100)</f>
        <v/>
      </c>
      <c r="I7" s="17"/>
      <c r="J7" s="8" t="s">
        <v>1712</v>
      </c>
    </row>
    <row r="8" ht="12.75" customHeight="1" spans="1:10">
      <c r="A8" s="17" t="str">
        <f t="shared" ref="A8:A26" si="0">IF(C8="","",ROW()-6)</f>
        <v/>
      </c>
      <c r="B8" s="17"/>
      <c r="C8" s="21"/>
      <c r="D8" s="348"/>
      <c r="E8" s="17"/>
      <c r="F8" s="17"/>
      <c r="G8" s="22"/>
      <c r="H8" s="17" t="str">
        <f t="shared" ref="H8:H27" si="1">IF(F8=0,"",(G8-F8)/F8*100)</f>
        <v/>
      </c>
      <c r="I8" s="17"/>
      <c r="J8" s="8" t="s">
        <v>1713</v>
      </c>
    </row>
    <row r="9" ht="12.75" customHeight="1" spans="1:10">
      <c r="A9" s="17" t="str">
        <f t="shared" si="0"/>
        <v/>
      </c>
      <c r="B9" s="17"/>
      <c r="C9" s="21"/>
      <c r="D9" s="348"/>
      <c r="E9" s="17"/>
      <c r="F9" s="17"/>
      <c r="G9" s="22"/>
      <c r="H9" s="17" t="str">
        <f t="shared" si="1"/>
        <v/>
      </c>
      <c r="I9" s="17"/>
      <c r="J9" s="8" t="s">
        <v>1714</v>
      </c>
    </row>
    <row r="10" ht="12.75" customHeight="1" spans="1:10">
      <c r="A10" s="17" t="str">
        <f t="shared" si="0"/>
        <v/>
      </c>
      <c r="B10" s="17"/>
      <c r="C10" s="21"/>
      <c r="D10" s="348"/>
      <c r="E10" s="17"/>
      <c r="F10" s="17"/>
      <c r="G10" s="22"/>
      <c r="H10" s="17" t="str">
        <f t="shared" si="1"/>
        <v/>
      </c>
      <c r="I10" s="17"/>
      <c r="J10" s="8" t="s">
        <v>1715</v>
      </c>
    </row>
    <row r="11" ht="12.75" customHeight="1" spans="1:10">
      <c r="A11" s="17" t="str">
        <f t="shared" si="0"/>
        <v/>
      </c>
      <c r="B11" s="17"/>
      <c r="C11" s="21"/>
      <c r="D11" s="348"/>
      <c r="E11" s="17"/>
      <c r="F11" s="17"/>
      <c r="G11" s="22"/>
      <c r="H11" s="17" t="str">
        <f t="shared" si="1"/>
        <v/>
      </c>
      <c r="I11" s="17"/>
      <c r="J11" s="8" t="s">
        <v>1716</v>
      </c>
    </row>
    <row r="12" ht="12.75" customHeight="1" spans="1:10">
      <c r="A12" s="17" t="str">
        <f t="shared" si="0"/>
        <v/>
      </c>
      <c r="B12" s="17"/>
      <c r="C12" s="21"/>
      <c r="D12" s="348"/>
      <c r="E12" s="17"/>
      <c r="F12" s="17"/>
      <c r="G12" s="22"/>
      <c r="H12" s="17" t="str">
        <f t="shared" si="1"/>
        <v/>
      </c>
      <c r="I12" s="17"/>
      <c r="J12" s="8" t="s">
        <v>1717</v>
      </c>
    </row>
    <row r="13" ht="12.75" customHeight="1" spans="1:10">
      <c r="A13" s="17" t="str">
        <f t="shared" si="0"/>
        <v/>
      </c>
      <c r="B13" s="17"/>
      <c r="C13" s="21"/>
      <c r="D13" s="348"/>
      <c r="E13" s="17"/>
      <c r="F13" s="17"/>
      <c r="G13" s="22"/>
      <c r="H13" s="17" t="str">
        <f t="shared" si="1"/>
        <v/>
      </c>
      <c r="I13" s="17"/>
      <c r="J13" s="8" t="s">
        <v>1718</v>
      </c>
    </row>
    <row r="14" ht="12.75" customHeight="1" spans="1:10">
      <c r="A14" s="17" t="str">
        <f t="shared" si="0"/>
        <v/>
      </c>
      <c r="B14" s="17"/>
      <c r="C14" s="21"/>
      <c r="D14" s="348"/>
      <c r="E14" s="17"/>
      <c r="F14" s="17"/>
      <c r="G14" s="22"/>
      <c r="H14" s="17" t="str">
        <f t="shared" si="1"/>
        <v/>
      </c>
      <c r="I14" s="17"/>
      <c r="J14" s="8" t="s">
        <v>1719</v>
      </c>
    </row>
    <row r="15" ht="12.75" customHeight="1" spans="1:10">
      <c r="A15" s="17" t="str">
        <f t="shared" si="0"/>
        <v/>
      </c>
      <c r="B15" s="17"/>
      <c r="C15" s="21"/>
      <c r="D15" s="348"/>
      <c r="E15" s="17"/>
      <c r="F15" s="17"/>
      <c r="G15" s="22"/>
      <c r="H15" s="17" t="str">
        <f t="shared" si="1"/>
        <v/>
      </c>
      <c r="I15" s="17"/>
      <c r="J15" s="8" t="s">
        <v>1720</v>
      </c>
    </row>
    <row r="16" ht="12.75" customHeight="1" spans="1:10">
      <c r="A16" s="17" t="str">
        <f t="shared" si="0"/>
        <v/>
      </c>
      <c r="B16" s="17"/>
      <c r="C16" s="21"/>
      <c r="D16" s="348"/>
      <c r="E16" s="17"/>
      <c r="F16" s="17"/>
      <c r="G16" s="22"/>
      <c r="H16" s="17" t="str">
        <f t="shared" si="1"/>
        <v/>
      </c>
      <c r="I16" s="17"/>
      <c r="J16" s="8" t="s">
        <v>1721</v>
      </c>
    </row>
    <row r="17" ht="12.75" customHeight="1" spans="1:10">
      <c r="A17" s="17" t="str">
        <f t="shared" si="0"/>
        <v/>
      </c>
      <c r="B17" s="17"/>
      <c r="C17" s="21"/>
      <c r="D17" s="348"/>
      <c r="E17" s="17"/>
      <c r="F17" s="17"/>
      <c r="G17" s="22"/>
      <c r="H17" s="17" t="str">
        <f t="shared" si="1"/>
        <v/>
      </c>
      <c r="I17" s="17"/>
      <c r="J17" s="8" t="s">
        <v>1722</v>
      </c>
    </row>
    <row r="18" ht="12.75" customHeight="1" spans="1:10">
      <c r="A18" s="17" t="str">
        <f t="shared" si="0"/>
        <v/>
      </c>
      <c r="B18" s="17"/>
      <c r="C18" s="21"/>
      <c r="D18" s="348"/>
      <c r="E18" s="17"/>
      <c r="F18" s="17"/>
      <c r="G18" s="22"/>
      <c r="H18" s="17" t="str">
        <f t="shared" si="1"/>
        <v/>
      </c>
      <c r="I18" s="17"/>
      <c r="J18" s="8" t="s">
        <v>1723</v>
      </c>
    </row>
    <row r="19" ht="12.75" customHeight="1" spans="1:10">
      <c r="A19" s="17" t="str">
        <f t="shared" si="0"/>
        <v/>
      </c>
      <c r="B19" s="17"/>
      <c r="C19" s="21"/>
      <c r="D19" s="348"/>
      <c r="E19" s="17"/>
      <c r="F19" s="17"/>
      <c r="G19" s="22"/>
      <c r="H19" s="17" t="str">
        <f t="shared" si="1"/>
        <v/>
      </c>
      <c r="I19" s="17"/>
      <c r="J19" s="8" t="s">
        <v>1724</v>
      </c>
    </row>
    <row r="20" ht="12.75" customHeight="1" spans="1:10">
      <c r="A20" s="17" t="str">
        <f t="shared" si="0"/>
        <v/>
      </c>
      <c r="B20" s="17"/>
      <c r="C20" s="21"/>
      <c r="D20" s="348"/>
      <c r="E20" s="17"/>
      <c r="F20" s="17"/>
      <c r="G20" s="22"/>
      <c r="H20" s="17" t="str">
        <f t="shared" si="1"/>
        <v/>
      </c>
      <c r="I20" s="17"/>
      <c r="J20" s="8" t="s">
        <v>1725</v>
      </c>
    </row>
    <row r="21" ht="12.75" customHeight="1" spans="1:10">
      <c r="A21" s="17" t="str">
        <f t="shared" si="0"/>
        <v/>
      </c>
      <c r="B21" s="17"/>
      <c r="C21" s="21"/>
      <c r="D21" s="348"/>
      <c r="E21" s="17"/>
      <c r="F21" s="17"/>
      <c r="G21" s="22"/>
      <c r="H21" s="17" t="str">
        <f t="shared" si="1"/>
        <v/>
      </c>
      <c r="I21" s="17"/>
      <c r="J21" s="8" t="s">
        <v>1726</v>
      </c>
    </row>
    <row r="22" ht="12.75" customHeight="1" spans="1:10">
      <c r="A22" s="17" t="str">
        <f t="shared" si="0"/>
        <v/>
      </c>
      <c r="B22" s="17"/>
      <c r="C22" s="21"/>
      <c r="D22" s="348"/>
      <c r="E22" s="17"/>
      <c r="F22" s="17"/>
      <c r="G22" s="22"/>
      <c r="H22" s="17" t="str">
        <f t="shared" si="1"/>
        <v/>
      </c>
      <c r="I22" s="17"/>
      <c r="J22" s="8" t="s">
        <v>1727</v>
      </c>
    </row>
    <row r="23" ht="12.75" customHeight="1" spans="1:10">
      <c r="A23" s="17" t="str">
        <f t="shared" si="0"/>
        <v/>
      </c>
      <c r="B23" s="17"/>
      <c r="C23" s="21"/>
      <c r="D23" s="348"/>
      <c r="E23" s="17"/>
      <c r="F23" s="17"/>
      <c r="G23" s="22"/>
      <c r="H23" s="17" t="str">
        <f t="shared" si="1"/>
        <v/>
      </c>
      <c r="I23" s="17"/>
      <c r="J23" s="8" t="s">
        <v>1728</v>
      </c>
    </row>
    <row r="24" ht="12.75" customHeight="1" spans="1:10">
      <c r="A24" s="17" t="str">
        <f t="shared" si="0"/>
        <v/>
      </c>
      <c r="B24" s="17"/>
      <c r="C24" s="349"/>
      <c r="D24" s="348"/>
      <c r="E24" s="17"/>
      <c r="F24" s="17"/>
      <c r="G24" s="22"/>
      <c r="H24" s="17" t="str">
        <f t="shared" si="1"/>
        <v/>
      </c>
      <c r="I24" s="17"/>
      <c r="J24" s="8" t="s">
        <v>1729</v>
      </c>
    </row>
    <row r="25" ht="12.75" customHeight="1" spans="1:10">
      <c r="A25" s="17" t="str">
        <f t="shared" si="0"/>
        <v/>
      </c>
      <c r="B25" s="17"/>
      <c r="C25" s="349"/>
      <c r="D25" s="348"/>
      <c r="E25" s="17"/>
      <c r="F25" s="17"/>
      <c r="G25" s="22"/>
      <c r="H25" s="17" t="str">
        <f t="shared" si="1"/>
        <v/>
      </c>
      <c r="I25" s="17"/>
      <c r="J25" s="8" t="s">
        <v>1730</v>
      </c>
    </row>
    <row r="26" ht="12.75" customHeight="1" spans="1:10">
      <c r="A26" s="17" t="str">
        <f t="shared" si="0"/>
        <v/>
      </c>
      <c r="B26" s="17"/>
      <c r="C26" s="349"/>
      <c r="D26" s="348"/>
      <c r="E26" s="17"/>
      <c r="F26" s="17"/>
      <c r="G26" s="22"/>
      <c r="H26" s="17" t="str">
        <f t="shared" si="1"/>
        <v/>
      </c>
      <c r="I26" s="17"/>
      <c r="J26" s="8" t="s">
        <v>1731</v>
      </c>
    </row>
    <row r="27" ht="12.75" customHeight="1" spans="1:10">
      <c r="A27" s="32" t="s">
        <v>994</v>
      </c>
      <c r="B27" s="81"/>
      <c r="C27" s="20"/>
      <c r="D27" s="343"/>
      <c r="E27" s="22"/>
      <c r="F27" s="22">
        <f>SUM(F7:F26)</f>
        <v>0</v>
      </c>
      <c r="G27" s="22">
        <f>SUM(G7:G26)</f>
        <v>0</v>
      </c>
      <c r="H27" s="32" t="str">
        <f t="shared" si="1"/>
        <v/>
      </c>
      <c r="I27" s="20"/>
      <c r="J27" s="8"/>
    </row>
    <row r="28" spans="1:10">
      <c r="A28" s="9" t="str">
        <f>基本信息输入表!$K$6&amp;"填表人："&amp;基本信息输入表!$M$46</f>
        <v>产权持有单位填表人：包娴</v>
      </c>
      <c r="B28" s="9"/>
      <c r="C28" s="9"/>
      <c r="E28" s="9"/>
      <c r="F28" s="9"/>
      <c r="G28" s="9" t="str">
        <f>"评估人员："&amp;基本信息输入表!$Q$46</f>
        <v>评估人员：资谷才、王晓</v>
      </c>
      <c r="H28" s="9"/>
      <c r="J28" s="8" t="s">
        <v>1523</v>
      </c>
    </row>
    <row r="29" spans="1:8">
      <c r="A29" s="9" t="str">
        <f>"填表日期："&amp;YEAR(基本信息输入表!$O$46)&amp;"年"&amp;MONTH(基本信息输入表!$O$46)&amp;"月"&amp;DAY(基本信息输入表!$O$46)&amp;"日"</f>
        <v>填表日期：2024年5月8日</v>
      </c>
      <c r="B29" s="9"/>
      <c r="C29" s="9"/>
      <c r="D29" s="9"/>
      <c r="E29" s="9"/>
      <c r="F29" s="9"/>
      <c r="G29" s="8"/>
      <c r="H29" s="9"/>
    </row>
    <row r="30" spans="1:8">
      <c r="A30" s="9"/>
      <c r="B30" s="9"/>
      <c r="C30" s="9"/>
      <c r="D30" s="9"/>
      <c r="E30" s="9"/>
      <c r="F30" s="9"/>
      <c r="G30" s="8"/>
      <c r="H30" s="9"/>
    </row>
    <row r="31" spans="1:8">
      <c r="A31" s="9"/>
      <c r="B31" s="9"/>
      <c r="C31" s="9"/>
      <c r="D31" s="9"/>
      <c r="E31" s="9"/>
      <c r="F31" s="9"/>
      <c r="G31" s="8"/>
      <c r="H31" s="9"/>
    </row>
  </sheetData>
  <mergeCells count="5">
    <mergeCell ref="A2:H2"/>
    <mergeCell ref="A3:H3"/>
    <mergeCell ref="H4:I4"/>
    <mergeCell ref="H5:I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L29"/>
  <sheetViews>
    <sheetView showGridLines="0" zoomScale="96" zoomScaleNormal="96" workbookViewId="0">
      <selection activeCell="M20" sqref="M20"/>
    </sheetView>
  </sheetViews>
  <sheetFormatPr defaultColWidth="9" defaultRowHeight="15.75" customHeight="1"/>
  <cols>
    <col min="1" max="1" width="5.16666666666667" style="9" customWidth="1"/>
    <col min="2" max="2" width="23.1666666666667" style="9" customWidth="1"/>
    <col min="3" max="4" width="8" style="9" customWidth="1"/>
    <col min="5" max="5" width="11.1666666666667" style="9" customWidth="1"/>
    <col min="6" max="6" width="15" style="9" customWidth="1"/>
    <col min="7" max="7" width="9.66666666666667" style="9" customWidth="1"/>
    <col min="8" max="8" width="7.66666666666667" style="9" customWidth="1"/>
    <col min="9" max="9" width="11.6666666666667" style="9" customWidth="1"/>
    <col min="10" max="10" width="9" style="8" customWidth="1"/>
    <col min="11" max="12" width="9" style="9" customWidth="1"/>
    <col min="13" max="16384" width="9" style="9"/>
  </cols>
  <sheetData>
    <row r="1" customHeight="1" spans="1:1">
      <c r="A1" s="10" t="s">
        <v>0</v>
      </c>
    </row>
    <row r="2" s="7" customFormat="1" ht="30" customHeight="1" spans="1:12">
      <c r="A2" s="11" t="s">
        <v>66</v>
      </c>
      <c r="J2" s="209"/>
      <c r="K2" s="9"/>
      <c r="L2" s="9"/>
    </row>
    <row r="3" customHeight="1" spans="1:1">
      <c r="A3" s="8" t="str">
        <f>"评估基准日："&amp;TEXT(基本信息输入表!M7,"yyyy年mm月dd日")</f>
        <v>评估基准日：2024年04月30日</v>
      </c>
    </row>
    <row r="4" ht="13.5" customHeight="1" spans="1:8">
      <c r="A4" s="8"/>
      <c r="B4" s="8"/>
      <c r="C4" s="8"/>
      <c r="D4" s="8"/>
      <c r="E4" s="8"/>
      <c r="F4" s="8"/>
      <c r="G4" s="8"/>
      <c r="H4" s="13" t="s">
        <v>1732</v>
      </c>
    </row>
    <row r="5" customHeight="1" spans="1:9">
      <c r="A5" s="9" t="str">
        <f>基本信息输入表!K6&amp;"："&amp;基本信息输入表!M6</f>
        <v>产权持有单位：昆明中石油昆仑车用天然气有限公司</v>
      </c>
      <c r="E5" s="80"/>
      <c r="F5" s="80"/>
      <c r="H5" s="89" t="s">
        <v>885</v>
      </c>
      <c r="I5" s="15"/>
    </row>
    <row r="6" s="8" customFormat="1" ht="12.75" customHeight="1" spans="1:12">
      <c r="A6" s="17" t="s">
        <v>4</v>
      </c>
      <c r="B6" s="17" t="s">
        <v>1130</v>
      </c>
      <c r="C6" s="17" t="s">
        <v>1131</v>
      </c>
      <c r="D6" s="17" t="s">
        <v>1187</v>
      </c>
      <c r="E6" s="79" t="s">
        <v>6</v>
      </c>
      <c r="F6" s="79" t="s">
        <v>1232</v>
      </c>
      <c r="G6" s="17" t="s">
        <v>7</v>
      </c>
      <c r="H6" s="17" t="s">
        <v>683</v>
      </c>
      <c r="I6" s="17" t="s">
        <v>176</v>
      </c>
      <c r="K6" s="9"/>
      <c r="L6" s="9"/>
    </row>
    <row r="7" ht="12.75" customHeight="1" spans="1:10">
      <c r="A7" s="95"/>
      <c r="B7" s="95"/>
      <c r="C7" s="95"/>
      <c r="D7" s="95"/>
      <c r="E7" s="95"/>
      <c r="F7" s="95"/>
      <c r="G7" s="95"/>
      <c r="H7" s="95"/>
      <c r="I7" s="95"/>
      <c r="J7" s="8" t="s">
        <v>1501</v>
      </c>
    </row>
    <row r="8" ht="12.75" customHeight="1" spans="1:10">
      <c r="A8" s="19" t="str">
        <f>IF(B8="","",ROW()-7)</f>
        <v/>
      </c>
      <c r="B8" s="20"/>
      <c r="C8" s="20"/>
      <c r="D8" s="21"/>
      <c r="E8" s="22"/>
      <c r="F8" s="22"/>
      <c r="G8" s="22"/>
      <c r="H8" s="22" t="str">
        <f>IF(E8-F8=0,"",(G8-E8+F8)/(E8-F8)*100)</f>
        <v/>
      </c>
      <c r="I8" s="20"/>
      <c r="J8" s="8" t="s">
        <v>1733</v>
      </c>
    </row>
    <row r="9" ht="12.75" customHeight="1" spans="1:10">
      <c r="A9" s="19" t="str">
        <f t="shared" ref="A9:A24" si="0">IF(B9="","",ROW()-7)</f>
        <v/>
      </c>
      <c r="B9" s="20"/>
      <c r="C9" s="20"/>
      <c r="D9" s="21"/>
      <c r="E9" s="22"/>
      <c r="F9" s="22"/>
      <c r="G9" s="22"/>
      <c r="H9" s="22" t="str">
        <f t="shared" ref="H9:H27" si="1">IF(E9-F9=0,"",(G9-E9+F9)/(E9-F9)*100)</f>
        <v/>
      </c>
      <c r="I9" s="20"/>
      <c r="J9" s="8" t="s">
        <v>1734</v>
      </c>
    </row>
    <row r="10" ht="12.75" customHeight="1" spans="1:10">
      <c r="A10" s="19" t="str">
        <f t="shared" si="0"/>
        <v/>
      </c>
      <c r="B10" s="20"/>
      <c r="C10" s="20"/>
      <c r="D10" s="21"/>
      <c r="E10" s="22"/>
      <c r="F10" s="22"/>
      <c r="G10" s="22"/>
      <c r="H10" s="22" t="str">
        <f t="shared" si="1"/>
        <v/>
      </c>
      <c r="I10" s="20"/>
      <c r="J10" s="8" t="s">
        <v>1735</v>
      </c>
    </row>
    <row r="11" ht="12.75" customHeight="1" spans="1:10">
      <c r="A11" s="19" t="str">
        <f t="shared" si="0"/>
        <v/>
      </c>
      <c r="B11" s="20"/>
      <c r="C11" s="20"/>
      <c r="D11" s="21"/>
      <c r="E11" s="22"/>
      <c r="F11" s="22"/>
      <c r="G11" s="22"/>
      <c r="H11" s="22" t="str">
        <f t="shared" si="1"/>
        <v/>
      </c>
      <c r="I11" s="20"/>
      <c r="J11" s="8" t="s">
        <v>1736</v>
      </c>
    </row>
    <row r="12" ht="12.75" customHeight="1" spans="1:10">
      <c r="A12" s="19" t="str">
        <f t="shared" si="0"/>
        <v/>
      </c>
      <c r="B12" s="20"/>
      <c r="C12" s="20"/>
      <c r="D12" s="21"/>
      <c r="E12" s="22"/>
      <c r="F12" s="22"/>
      <c r="G12" s="22"/>
      <c r="H12" s="22" t="str">
        <f t="shared" si="1"/>
        <v/>
      </c>
      <c r="I12" s="20"/>
      <c r="J12" s="8" t="s">
        <v>1737</v>
      </c>
    </row>
    <row r="13" ht="12.75" customHeight="1" spans="1:10">
      <c r="A13" s="19" t="str">
        <f t="shared" si="0"/>
        <v/>
      </c>
      <c r="B13" s="20"/>
      <c r="C13" s="20"/>
      <c r="D13" s="21"/>
      <c r="E13" s="22"/>
      <c r="F13" s="22"/>
      <c r="G13" s="22"/>
      <c r="H13" s="22" t="str">
        <f t="shared" si="1"/>
        <v/>
      </c>
      <c r="I13" s="20"/>
      <c r="J13" s="8" t="s">
        <v>1738</v>
      </c>
    </row>
    <row r="14" ht="12.75" customHeight="1" spans="1:10">
      <c r="A14" s="19" t="str">
        <f t="shared" si="0"/>
        <v/>
      </c>
      <c r="B14" s="20"/>
      <c r="C14" s="20"/>
      <c r="D14" s="21"/>
      <c r="E14" s="22"/>
      <c r="F14" s="22"/>
      <c r="G14" s="22"/>
      <c r="H14" s="22" t="str">
        <f t="shared" si="1"/>
        <v/>
      </c>
      <c r="I14" s="20"/>
      <c r="J14" s="8" t="s">
        <v>1739</v>
      </c>
    </row>
    <row r="15" ht="12.75" customHeight="1" spans="1:10">
      <c r="A15" s="19" t="str">
        <f t="shared" si="0"/>
        <v/>
      </c>
      <c r="B15" s="20"/>
      <c r="C15" s="20"/>
      <c r="D15" s="21"/>
      <c r="E15" s="22"/>
      <c r="F15" s="22"/>
      <c r="G15" s="22"/>
      <c r="H15" s="22" t="str">
        <f t="shared" si="1"/>
        <v/>
      </c>
      <c r="I15" s="20"/>
      <c r="J15" s="8" t="s">
        <v>1740</v>
      </c>
    </row>
    <row r="16" ht="12.75" customHeight="1" spans="1:10">
      <c r="A16" s="19" t="str">
        <f t="shared" si="0"/>
        <v/>
      </c>
      <c r="B16" s="20"/>
      <c r="C16" s="20"/>
      <c r="D16" s="21"/>
      <c r="E16" s="22"/>
      <c r="F16" s="22"/>
      <c r="G16" s="22"/>
      <c r="H16" s="22" t="str">
        <f t="shared" si="1"/>
        <v/>
      </c>
      <c r="I16" s="20"/>
      <c r="J16" s="8" t="s">
        <v>1741</v>
      </c>
    </row>
    <row r="17" ht="12.75" customHeight="1" spans="1:10">
      <c r="A17" s="19" t="str">
        <f t="shared" si="0"/>
        <v/>
      </c>
      <c r="B17" s="20"/>
      <c r="C17" s="20"/>
      <c r="D17" s="21"/>
      <c r="E17" s="22"/>
      <c r="F17" s="22"/>
      <c r="G17" s="22"/>
      <c r="H17" s="22" t="str">
        <f t="shared" si="1"/>
        <v/>
      </c>
      <c r="I17" s="20"/>
      <c r="J17" s="8" t="s">
        <v>1742</v>
      </c>
    </row>
    <row r="18" ht="12.75" customHeight="1" spans="1:10">
      <c r="A18" s="19" t="str">
        <f t="shared" si="0"/>
        <v/>
      </c>
      <c r="B18" s="20"/>
      <c r="C18" s="20"/>
      <c r="D18" s="21"/>
      <c r="E18" s="22"/>
      <c r="F18" s="22"/>
      <c r="G18" s="22"/>
      <c r="H18" s="22" t="str">
        <f t="shared" si="1"/>
        <v/>
      </c>
      <c r="I18" s="20"/>
      <c r="J18" s="8" t="s">
        <v>1743</v>
      </c>
    </row>
    <row r="19" ht="12.75" customHeight="1" spans="1:10">
      <c r="A19" s="19" t="str">
        <f t="shared" si="0"/>
        <v/>
      </c>
      <c r="B19" s="20"/>
      <c r="C19" s="20"/>
      <c r="D19" s="21"/>
      <c r="E19" s="22"/>
      <c r="F19" s="22"/>
      <c r="G19" s="22"/>
      <c r="H19" s="22" t="str">
        <f t="shared" si="1"/>
        <v/>
      </c>
      <c r="I19" s="20"/>
      <c r="J19" s="8" t="s">
        <v>1744</v>
      </c>
    </row>
    <row r="20" ht="12.75" customHeight="1" spans="1:10">
      <c r="A20" s="19" t="str">
        <f t="shared" si="0"/>
        <v/>
      </c>
      <c r="B20" s="20"/>
      <c r="C20" s="20"/>
      <c r="D20" s="21"/>
      <c r="E20" s="22"/>
      <c r="F20" s="22"/>
      <c r="G20" s="22"/>
      <c r="H20" s="22" t="str">
        <f t="shared" si="1"/>
        <v/>
      </c>
      <c r="I20" s="20"/>
      <c r="J20" s="8" t="s">
        <v>1745</v>
      </c>
    </row>
    <row r="21" ht="12.75" customHeight="1" spans="1:10">
      <c r="A21" s="19" t="str">
        <f t="shared" si="0"/>
        <v/>
      </c>
      <c r="B21" s="20"/>
      <c r="C21" s="20"/>
      <c r="D21" s="21"/>
      <c r="E21" s="22"/>
      <c r="F21" s="22"/>
      <c r="G21" s="22"/>
      <c r="H21" s="22" t="str">
        <f t="shared" si="1"/>
        <v/>
      </c>
      <c r="I21" s="20"/>
      <c r="J21" s="8" t="s">
        <v>1746</v>
      </c>
    </row>
    <row r="22" ht="12.75" customHeight="1" spans="1:10">
      <c r="A22" s="19" t="str">
        <f t="shared" si="0"/>
        <v/>
      </c>
      <c r="B22" s="20"/>
      <c r="C22" s="20"/>
      <c r="D22" s="21"/>
      <c r="E22" s="22"/>
      <c r="F22" s="22"/>
      <c r="G22" s="22"/>
      <c r="H22" s="22" t="str">
        <f t="shared" si="1"/>
        <v/>
      </c>
      <c r="I22" s="20"/>
      <c r="J22" s="8" t="s">
        <v>1747</v>
      </c>
    </row>
    <row r="23" ht="12.75" customHeight="1" spans="1:10">
      <c r="A23" s="19" t="str">
        <f t="shared" si="0"/>
        <v/>
      </c>
      <c r="B23" s="20"/>
      <c r="C23" s="20"/>
      <c r="D23" s="21"/>
      <c r="E23" s="22"/>
      <c r="F23" s="22"/>
      <c r="G23" s="22"/>
      <c r="H23" s="22" t="str">
        <f t="shared" si="1"/>
        <v/>
      </c>
      <c r="I23" s="20"/>
      <c r="J23" s="8" t="s">
        <v>1748</v>
      </c>
    </row>
    <row r="24" ht="12.75" customHeight="1" spans="1:10">
      <c r="A24" s="19" t="str">
        <f t="shared" si="0"/>
        <v/>
      </c>
      <c r="B24" s="20"/>
      <c r="C24" s="20"/>
      <c r="D24" s="21"/>
      <c r="E24" s="22"/>
      <c r="F24" s="22"/>
      <c r="G24" s="22"/>
      <c r="H24" s="22" t="str">
        <f t="shared" si="1"/>
        <v/>
      </c>
      <c r="I24" s="20"/>
      <c r="J24" s="8" t="s">
        <v>1749</v>
      </c>
    </row>
    <row r="25" ht="12.75" customHeight="1" spans="1:9">
      <c r="A25" s="19" t="s">
        <v>1750</v>
      </c>
      <c r="B25" s="81"/>
      <c r="C25" s="20"/>
      <c r="D25" s="53"/>
      <c r="E25" s="22">
        <f>SUM(E8:E24)</f>
        <v>0</v>
      </c>
      <c r="F25" s="22">
        <f>SUM(F8:F24)</f>
        <v>0</v>
      </c>
      <c r="G25" s="22">
        <f>SUM(G8:G24)</f>
        <v>0</v>
      </c>
      <c r="H25" s="22" t="str">
        <f t="shared" si="1"/>
        <v/>
      </c>
      <c r="I25" s="20"/>
    </row>
    <row r="26" ht="12.75" customHeight="1" spans="1:9">
      <c r="A26" s="19" t="s">
        <v>1751</v>
      </c>
      <c r="B26" s="81"/>
      <c r="C26" s="20"/>
      <c r="D26" s="53"/>
      <c r="E26" s="22">
        <f>F25</f>
        <v>0</v>
      </c>
      <c r="F26" s="22"/>
      <c r="G26" s="22"/>
      <c r="H26" s="22"/>
      <c r="I26" s="20"/>
    </row>
    <row r="27" customHeight="1" spans="1:9">
      <c r="A27" s="23" t="s">
        <v>1752</v>
      </c>
      <c r="B27" s="24"/>
      <c r="C27" s="26"/>
      <c r="D27" s="23"/>
      <c r="E27" s="25">
        <f>E25-E26</f>
        <v>0</v>
      </c>
      <c r="F27" s="25"/>
      <c r="G27" s="30">
        <f>G25</f>
        <v>0</v>
      </c>
      <c r="H27" s="22" t="str">
        <f t="shared" si="1"/>
        <v/>
      </c>
      <c r="I27" s="26"/>
    </row>
    <row r="28" customHeight="1" spans="1:10">
      <c r="A28" s="9" t="str">
        <f>基本信息输入表!$K$6&amp;"填表人："&amp;基本信息输入表!$M$47</f>
        <v>产权持有单位填表人：包娴</v>
      </c>
      <c r="G28" s="9" t="str">
        <f>"评估人员："&amp;基本信息输入表!$Q$47</f>
        <v>评估人员：资谷才、王晓</v>
      </c>
      <c r="J28" s="8" t="s">
        <v>1523</v>
      </c>
    </row>
    <row r="29" customHeight="1" spans="1:1">
      <c r="A29" s="9" t="str">
        <f>"填表日期："&amp;YEAR(基本信息输入表!$O$47)&amp;"年"&amp;MONTH(基本信息输入表!$O$47)&amp;"月"&amp;DAY(基本信息输入表!$O$47)&amp;"日"</f>
        <v>填表日期：2024年5月8日</v>
      </c>
    </row>
  </sheetData>
  <mergeCells count="16">
    <mergeCell ref="A2:I2"/>
    <mergeCell ref="A3:I3"/>
    <mergeCell ref="H4:I4"/>
    <mergeCell ref="H5:I5"/>
    <mergeCell ref="A25:B25"/>
    <mergeCell ref="A26:B26"/>
    <mergeCell ref="A27:B27"/>
    <mergeCell ref="A6:A7"/>
    <mergeCell ref="B6:B7"/>
    <mergeCell ref="C6:C7"/>
    <mergeCell ref="D6:D7"/>
    <mergeCell ref="E6:E7"/>
    <mergeCell ref="F6:F7"/>
    <mergeCell ref="G6:G7"/>
    <mergeCell ref="H6:H7"/>
    <mergeCell ref="I6:I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2:W19"/>
  <sheetViews>
    <sheetView showGridLines="0" zoomScale="96" zoomScaleNormal="96" topLeftCell="A2" workbookViewId="0">
      <selection activeCell="B2" sqref="B2:V2"/>
    </sheetView>
  </sheetViews>
  <sheetFormatPr defaultColWidth="9" defaultRowHeight="15.75"/>
  <cols>
    <col min="1" max="1" width="1.66666666666667" style="800" customWidth="1"/>
    <col min="2" max="2" width="4.5" style="800" customWidth="1"/>
    <col min="3" max="3" width="2.66666666666667" style="800" customWidth="1"/>
    <col min="4" max="4" width="21.6666666666667" style="800" customWidth="1"/>
    <col min="5" max="5" width="2.66666666666667" style="800" customWidth="1"/>
    <col min="6" max="6" width="4.5" style="800" customWidth="1"/>
    <col min="7" max="7" width="2.66666666666667" style="800" customWidth="1"/>
    <col min="8" max="8" width="21.6666666666667" style="800" customWidth="1"/>
    <col min="9" max="9" width="2.66666666666667" style="800" customWidth="1"/>
    <col min="10" max="10" width="4.5" style="800" customWidth="1"/>
    <col min="11" max="11" width="2.66666666666667" style="800" customWidth="1"/>
    <col min="12" max="12" width="21.6666666666667" style="800" customWidth="1"/>
    <col min="13" max="13" width="2.66666666666667" style="800" customWidth="1"/>
    <col min="14" max="14" width="4.5" style="800" customWidth="1"/>
    <col min="15" max="15" width="2.66666666666667" style="800" customWidth="1"/>
    <col min="16" max="16" width="21.6666666666667" style="800" customWidth="1"/>
    <col min="17" max="17" width="2.66666666666667" style="800" customWidth="1"/>
    <col min="18" max="18" width="4.5" style="800" customWidth="1"/>
    <col min="19" max="19" width="2.66666666666667" style="800" customWidth="1"/>
    <col min="20" max="20" width="21.6666666666667" style="800" customWidth="1"/>
    <col min="21" max="21" width="2.66666666666667" style="800" customWidth="1"/>
    <col min="22" max="22" width="4.5" style="800" customWidth="1"/>
    <col min="23" max="23" width="1.5" style="800" customWidth="1"/>
    <col min="24" max="25" width="9" style="800" customWidth="1"/>
    <col min="26" max="16384" width="9" style="800"/>
  </cols>
  <sheetData>
    <row r="2" s="798" customFormat="1" ht="38" customHeight="1" spans="1:23">
      <c r="A2" s="801"/>
      <c r="B2" s="802" t="s">
        <v>299</v>
      </c>
      <c r="C2" s="803"/>
      <c r="D2" s="803"/>
      <c r="E2" s="803"/>
      <c r="F2" s="803"/>
      <c r="G2" s="803"/>
      <c r="H2" s="803"/>
      <c r="I2" s="803"/>
      <c r="J2" s="803"/>
      <c r="K2" s="803"/>
      <c r="L2" s="803"/>
      <c r="M2" s="803"/>
      <c r="N2" s="803"/>
      <c r="O2" s="803"/>
      <c r="P2" s="803"/>
      <c r="Q2" s="803"/>
      <c r="R2" s="803"/>
      <c r="S2" s="803"/>
      <c r="T2" s="803"/>
      <c r="U2" s="803"/>
      <c r="V2" s="803"/>
      <c r="W2" s="835"/>
    </row>
    <row r="3" ht="18.75" customHeight="1" spans="1:23">
      <c r="A3" s="804"/>
      <c r="B3" s="805"/>
      <c r="C3" s="805"/>
      <c r="D3" s="806" t="s">
        <v>300</v>
      </c>
      <c r="E3" s="807"/>
      <c r="F3" s="807"/>
      <c r="G3" s="807"/>
      <c r="H3" s="806" t="s">
        <v>301</v>
      </c>
      <c r="I3" s="807"/>
      <c r="J3" s="807"/>
      <c r="K3" s="807"/>
      <c r="L3" s="806" t="s">
        <v>302</v>
      </c>
      <c r="M3" s="807"/>
      <c r="N3" s="807"/>
      <c r="O3" s="807"/>
      <c r="P3" s="806" t="s">
        <v>303</v>
      </c>
      <c r="Q3" s="807"/>
      <c r="R3" s="807"/>
      <c r="S3" s="807"/>
      <c r="T3" s="806" t="s">
        <v>304</v>
      </c>
      <c r="U3" s="805"/>
      <c r="V3" s="807"/>
      <c r="W3" s="836"/>
    </row>
    <row r="4" spans="1:23">
      <c r="A4" s="804"/>
      <c r="B4" s="805"/>
      <c r="C4" s="808"/>
      <c r="D4" s="809"/>
      <c r="E4" s="810"/>
      <c r="F4" s="805"/>
      <c r="G4" s="808"/>
      <c r="H4" s="809"/>
      <c r="I4" s="810"/>
      <c r="J4" s="805"/>
      <c r="K4" s="808"/>
      <c r="L4" s="809"/>
      <c r="M4" s="810"/>
      <c r="N4" s="805"/>
      <c r="O4" s="808"/>
      <c r="P4" s="809"/>
      <c r="Q4" s="810"/>
      <c r="R4" s="805"/>
      <c r="S4" s="808"/>
      <c r="T4" s="809"/>
      <c r="U4" s="810"/>
      <c r="V4" s="805"/>
      <c r="W4" s="836"/>
    </row>
    <row r="5" ht="18.75" customHeight="1" spans="1:23">
      <c r="A5" s="804"/>
      <c r="B5" s="807"/>
      <c r="C5" s="811"/>
      <c r="D5" s="812"/>
      <c r="E5" s="813"/>
      <c r="F5" s="805"/>
      <c r="G5" s="814"/>
      <c r="H5" s="812"/>
      <c r="I5" s="813"/>
      <c r="J5" s="805"/>
      <c r="K5" s="814"/>
      <c r="L5" s="812"/>
      <c r="M5" s="813"/>
      <c r="N5" s="805"/>
      <c r="O5" s="814"/>
      <c r="P5" s="812"/>
      <c r="Q5" s="813"/>
      <c r="R5" s="805"/>
      <c r="S5" s="814"/>
      <c r="T5" s="812"/>
      <c r="U5" s="813"/>
      <c r="V5" s="805"/>
      <c r="W5" s="836"/>
    </row>
    <row r="6" ht="18.75" customHeight="1" spans="1:23">
      <c r="A6" s="804"/>
      <c r="B6" s="806"/>
      <c r="C6" s="811"/>
      <c r="D6" s="812"/>
      <c r="E6" s="813"/>
      <c r="F6" s="815"/>
      <c r="G6" s="814"/>
      <c r="H6" s="812"/>
      <c r="I6" s="813"/>
      <c r="J6" s="815"/>
      <c r="K6" s="814"/>
      <c r="L6" s="812"/>
      <c r="M6" s="813"/>
      <c r="N6" s="815"/>
      <c r="O6" s="814"/>
      <c r="P6" s="812"/>
      <c r="Q6" s="813"/>
      <c r="R6" s="815"/>
      <c r="S6" s="814"/>
      <c r="T6" s="812"/>
      <c r="U6" s="813"/>
      <c r="V6" s="815"/>
      <c r="W6" s="836"/>
    </row>
    <row r="7" s="799" customFormat="1" ht="19.5" customHeight="1" spans="1:23">
      <c r="A7" s="816"/>
      <c r="B7" s="817"/>
      <c r="C7" s="818"/>
      <c r="D7" s="819"/>
      <c r="E7" s="820"/>
      <c r="F7" s="821"/>
      <c r="G7" s="822"/>
      <c r="H7" s="819"/>
      <c r="I7" s="820"/>
      <c r="J7" s="821"/>
      <c r="K7" s="822"/>
      <c r="L7" s="819"/>
      <c r="M7" s="820"/>
      <c r="N7" s="821"/>
      <c r="O7" s="822"/>
      <c r="P7" s="819"/>
      <c r="Q7" s="820"/>
      <c r="R7" s="821"/>
      <c r="S7" s="822"/>
      <c r="T7" s="819"/>
      <c r="U7" s="820"/>
      <c r="V7" s="821"/>
      <c r="W7" s="837"/>
    </row>
    <row r="8" s="799" customFormat="1" ht="19.5" customHeight="1" spans="1:23">
      <c r="A8" s="816"/>
      <c r="B8" s="806" t="s">
        <v>300</v>
      </c>
      <c r="C8" s="818"/>
      <c r="D8" s="823" t="s">
        <v>305</v>
      </c>
      <c r="E8" s="820"/>
      <c r="F8" s="815"/>
      <c r="G8" s="822"/>
      <c r="H8" s="824" t="s">
        <v>306</v>
      </c>
      <c r="I8" s="820"/>
      <c r="J8" s="815"/>
      <c r="K8" s="822"/>
      <c r="L8" s="823" t="s">
        <v>307</v>
      </c>
      <c r="M8" s="820"/>
      <c r="N8" s="815"/>
      <c r="O8" s="822"/>
      <c r="P8" s="824" t="s">
        <v>308</v>
      </c>
      <c r="Q8" s="820"/>
      <c r="R8" s="815"/>
      <c r="S8" s="822"/>
      <c r="T8" s="823" t="s">
        <v>309</v>
      </c>
      <c r="U8" s="820"/>
      <c r="V8" s="815"/>
      <c r="W8" s="837"/>
    </row>
    <row r="9" s="799" customFormat="1" ht="19.5" customHeight="1" spans="1:23">
      <c r="A9" s="816"/>
      <c r="B9" s="817"/>
      <c r="C9" s="818"/>
      <c r="D9" s="825"/>
      <c r="E9" s="820"/>
      <c r="F9" s="821"/>
      <c r="G9" s="822"/>
      <c r="H9" s="819"/>
      <c r="I9" s="820"/>
      <c r="J9" s="821"/>
      <c r="K9" s="822"/>
      <c r="L9" s="825"/>
      <c r="M9" s="820"/>
      <c r="N9" s="821"/>
      <c r="O9" s="822"/>
      <c r="P9" s="825"/>
      <c r="Q9" s="820"/>
      <c r="R9" s="821"/>
      <c r="S9" s="822"/>
      <c r="T9" s="825"/>
      <c r="U9" s="820"/>
      <c r="V9" s="821"/>
      <c r="W9" s="837"/>
    </row>
    <row r="10" s="799" customFormat="1" ht="19.5" customHeight="1" spans="1:23">
      <c r="A10" s="816"/>
      <c r="B10" s="806" t="s">
        <v>302</v>
      </c>
      <c r="C10" s="818"/>
      <c r="D10" s="823" t="s">
        <v>310</v>
      </c>
      <c r="E10" s="820"/>
      <c r="F10" s="815"/>
      <c r="G10" s="822"/>
      <c r="H10" s="824" t="s">
        <v>311</v>
      </c>
      <c r="I10" s="820"/>
      <c r="J10" s="815"/>
      <c r="K10" s="822"/>
      <c r="L10" s="823" t="s">
        <v>312</v>
      </c>
      <c r="M10" s="820"/>
      <c r="N10" s="815"/>
      <c r="O10" s="822"/>
      <c r="P10" s="824" t="s">
        <v>313</v>
      </c>
      <c r="Q10" s="820"/>
      <c r="R10" s="815"/>
      <c r="S10" s="822"/>
      <c r="T10" s="823" t="s">
        <v>314</v>
      </c>
      <c r="U10" s="820"/>
      <c r="V10" s="815"/>
      <c r="W10" s="837"/>
    </row>
    <row r="11" s="799" customFormat="1" ht="19.5" customHeight="1" spans="1:23">
      <c r="A11" s="816"/>
      <c r="B11" s="817"/>
      <c r="C11" s="818"/>
      <c r="D11" s="825"/>
      <c r="E11" s="820"/>
      <c r="F11" s="821"/>
      <c r="G11" s="822"/>
      <c r="H11" s="825"/>
      <c r="I11" s="820"/>
      <c r="J11" s="821"/>
      <c r="K11" s="822"/>
      <c r="L11" s="825"/>
      <c r="M11" s="820"/>
      <c r="N11" s="821"/>
      <c r="O11" s="822"/>
      <c r="P11" s="825"/>
      <c r="Q11" s="820"/>
      <c r="R11" s="821"/>
      <c r="S11" s="822"/>
      <c r="T11" s="825"/>
      <c r="U11" s="820"/>
      <c r="V11" s="821"/>
      <c r="W11" s="837"/>
    </row>
    <row r="12" s="799" customFormat="1" ht="19.5" customHeight="1" spans="1:23">
      <c r="A12" s="816"/>
      <c r="B12" s="806" t="s">
        <v>303</v>
      </c>
      <c r="C12" s="818"/>
      <c r="D12" s="823" t="s">
        <v>315</v>
      </c>
      <c r="E12" s="820"/>
      <c r="F12" s="815"/>
      <c r="G12" s="822"/>
      <c r="H12" s="825"/>
      <c r="I12" s="820"/>
      <c r="J12" s="815"/>
      <c r="K12" s="822"/>
      <c r="L12" s="823" t="s">
        <v>316</v>
      </c>
      <c r="M12" s="820"/>
      <c r="N12" s="815"/>
      <c r="O12" s="822"/>
      <c r="P12" s="824" t="s">
        <v>317</v>
      </c>
      <c r="Q12" s="820"/>
      <c r="R12" s="815"/>
      <c r="S12" s="822"/>
      <c r="T12" s="823" t="s">
        <v>318</v>
      </c>
      <c r="U12" s="820"/>
      <c r="V12" s="815"/>
      <c r="W12" s="837"/>
    </row>
    <row r="13" s="799" customFormat="1" ht="19.5" customHeight="1" spans="1:23">
      <c r="A13" s="816"/>
      <c r="B13" s="817"/>
      <c r="C13" s="818"/>
      <c r="D13" s="825"/>
      <c r="E13" s="820"/>
      <c r="F13" s="821"/>
      <c r="G13" s="822"/>
      <c r="H13" s="825"/>
      <c r="I13" s="820"/>
      <c r="J13" s="821"/>
      <c r="K13" s="822"/>
      <c r="L13" s="825"/>
      <c r="M13" s="820"/>
      <c r="N13" s="821"/>
      <c r="O13" s="822"/>
      <c r="P13" s="825"/>
      <c r="Q13" s="820"/>
      <c r="R13" s="821"/>
      <c r="S13" s="822"/>
      <c r="T13" s="825"/>
      <c r="U13" s="820"/>
      <c r="V13" s="821"/>
      <c r="W13" s="837"/>
    </row>
    <row r="14" s="799" customFormat="1" ht="19.5" customHeight="1" spans="1:23">
      <c r="A14" s="816"/>
      <c r="B14" s="806" t="s">
        <v>304</v>
      </c>
      <c r="C14" s="818"/>
      <c r="D14" s="825"/>
      <c r="E14" s="820"/>
      <c r="F14" s="815"/>
      <c r="G14" s="822"/>
      <c r="H14" s="825"/>
      <c r="I14" s="820"/>
      <c r="J14" s="815"/>
      <c r="K14" s="822"/>
      <c r="L14" s="823" t="s">
        <v>319</v>
      </c>
      <c r="M14" s="820"/>
      <c r="N14" s="815"/>
      <c r="O14" s="822"/>
      <c r="P14" s="824" t="s">
        <v>320</v>
      </c>
      <c r="Q14" s="820"/>
      <c r="R14" s="815"/>
      <c r="S14" s="822"/>
      <c r="T14" s="825"/>
      <c r="U14" s="820"/>
      <c r="V14" s="815"/>
      <c r="W14" s="837"/>
    </row>
    <row r="15" s="799" customFormat="1" ht="18.75" customHeight="1" spans="1:23">
      <c r="A15" s="816"/>
      <c r="B15" s="817"/>
      <c r="C15" s="826"/>
      <c r="D15" s="827"/>
      <c r="E15" s="828"/>
      <c r="F15" s="821"/>
      <c r="G15" s="829"/>
      <c r="H15" s="827"/>
      <c r="I15" s="828"/>
      <c r="J15" s="821"/>
      <c r="K15" s="829"/>
      <c r="L15" s="827"/>
      <c r="M15" s="828"/>
      <c r="N15" s="821"/>
      <c r="O15" s="829"/>
      <c r="P15" s="827"/>
      <c r="Q15" s="828"/>
      <c r="R15" s="821"/>
      <c r="S15" s="829"/>
      <c r="T15" s="827"/>
      <c r="U15" s="828"/>
      <c r="V15" s="821"/>
      <c r="W15" s="837"/>
    </row>
    <row r="16" spans="1:23">
      <c r="A16" s="830"/>
      <c r="B16" s="831"/>
      <c r="C16" s="831"/>
      <c r="D16" s="831"/>
      <c r="E16" s="831"/>
      <c r="F16" s="831"/>
      <c r="G16" s="831"/>
      <c r="H16" s="831"/>
      <c r="I16" s="831"/>
      <c r="J16" s="831"/>
      <c r="K16" s="831"/>
      <c r="L16" s="831"/>
      <c r="M16" s="831"/>
      <c r="N16" s="831"/>
      <c r="O16" s="831"/>
      <c r="P16" s="831"/>
      <c r="Q16" s="831"/>
      <c r="R16" s="831"/>
      <c r="S16" s="831"/>
      <c r="T16" s="831"/>
      <c r="U16" s="831"/>
      <c r="V16" s="831"/>
      <c r="W16" s="838"/>
    </row>
    <row r="17" ht="9.75" customHeight="1" spans="1:23">
      <c r="A17" s="832"/>
      <c r="B17" s="833"/>
      <c r="C17" s="833"/>
      <c r="D17" s="833"/>
      <c r="E17" s="833"/>
      <c r="F17" s="833"/>
      <c r="G17" s="833"/>
      <c r="H17" s="833"/>
      <c r="I17" s="833"/>
      <c r="J17" s="833"/>
      <c r="K17" s="833"/>
      <c r="L17" s="833"/>
      <c r="M17" s="833"/>
      <c r="N17" s="833"/>
      <c r="O17" s="833"/>
      <c r="P17" s="833"/>
      <c r="Q17" s="833"/>
      <c r="R17" s="833"/>
      <c r="S17" s="833"/>
      <c r="T17" s="833"/>
      <c r="U17" s="833"/>
      <c r="V17" s="833"/>
      <c r="W17" s="839"/>
    </row>
    <row r="18" spans="2:2">
      <c r="B18" s="834" t="s">
        <v>321</v>
      </c>
    </row>
    <row r="19" spans="3:4">
      <c r="C19" s="834"/>
      <c r="D19" s="831"/>
    </row>
  </sheetData>
  <mergeCells count="1">
    <mergeCell ref="B2:V2"/>
  </mergeCells>
  <hyperlinks>
    <hyperlink ref="D8" location="填表说明!A1" display="阅读填表说明"/>
    <hyperlink ref="D10" location="索引目录!A1" display="数据输入★"/>
  </hyperlinks>
  <printOptions horizontalCentered="1"/>
  <pageMargins left="0.984027777777778" right="0.707638888888889" top="0.984027777777778" bottom="0.984027777777778" header="0.471527777777778" footer="0.354166666666667"/>
  <pageSetup paperSize="9" scale="7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R30"/>
  <sheetViews>
    <sheetView showGridLines="0" zoomScale="96" zoomScaleNormal="96" workbookViewId="0">
      <selection activeCell="N22" sqref="N22"/>
    </sheetView>
  </sheetViews>
  <sheetFormatPr defaultColWidth="9" defaultRowHeight="15.75" customHeight="1"/>
  <cols>
    <col min="1" max="1" width="4.66666666666667" style="9" customWidth="1"/>
    <col min="2" max="2" width="18.6666666666667" style="9" customWidth="1"/>
    <col min="3" max="3" width="8.16666666666667" style="9" customWidth="1"/>
    <col min="4" max="4" width="11.1666666666667" style="9" customWidth="1"/>
    <col min="5" max="5" width="12.6666666666667" style="9" customWidth="1"/>
    <col min="6" max="8" width="8" style="9" customWidth="1"/>
    <col min="9" max="9" width="10.1666666666667" style="9" customWidth="1"/>
    <col min="10" max="10" width="15" style="9" customWidth="1"/>
    <col min="11" max="11" width="9.66666666666667" style="9" customWidth="1"/>
    <col min="12" max="12" width="7.66666666666667" style="9" customWidth="1"/>
    <col min="13" max="13" width="10.1666666666667" style="9" customWidth="1"/>
    <col min="14" max="14" width="24.1666666666667" style="9" customWidth="1"/>
    <col min="15" max="16" width="9" style="8" customWidth="1"/>
    <col min="17" max="18" width="9" style="9" customWidth="1"/>
    <col min="19" max="16384" width="9" style="9"/>
  </cols>
  <sheetData>
    <row r="1" customHeight="1" spans="1:1">
      <c r="A1" s="10" t="s">
        <v>0</v>
      </c>
    </row>
    <row r="2" s="7" customFormat="1" ht="30" customHeight="1" spans="1:16">
      <c r="A2" s="11" t="s">
        <v>70</v>
      </c>
      <c r="O2" s="12"/>
      <c r="P2" s="12"/>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1753</v>
      </c>
    </row>
    <row r="5" customHeight="1" spans="1:13">
      <c r="A5" s="9" t="str">
        <f>基本信息输入表!K6&amp;"："&amp;基本信息输入表!M6</f>
        <v>产权持有单位：昆明中石油昆仑车用天然气有限公司</v>
      </c>
      <c r="L5" s="89" t="s">
        <v>885</v>
      </c>
      <c r="M5" s="15"/>
    </row>
    <row r="6" s="8" customFormat="1" customHeight="1" spans="1:17">
      <c r="A6" s="32" t="s">
        <v>4</v>
      </c>
      <c r="B6" s="32" t="s">
        <v>736</v>
      </c>
      <c r="C6" s="32" t="s">
        <v>737</v>
      </c>
      <c r="D6" s="32" t="s">
        <v>738</v>
      </c>
      <c r="E6" s="32" t="s">
        <v>1754</v>
      </c>
      <c r="F6" s="32" t="s">
        <v>1755</v>
      </c>
      <c r="G6" s="32" t="s">
        <v>1756</v>
      </c>
      <c r="H6" s="32" t="s">
        <v>1757</v>
      </c>
      <c r="I6" s="99" t="s">
        <v>6</v>
      </c>
      <c r="J6" s="99" t="s">
        <v>1232</v>
      </c>
      <c r="K6" s="32" t="s">
        <v>7</v>
      </c>
      <c r="L6" s="32" t="s">
        <v>683</v>
      </c>
      <c r="M6" s="32" t="s">
        <v>176</v>
      </c>
      <c r="N6" s="32" t="s">
        <v>1758</v>
      </c>
      <c r="O6" s="32" t="s">
        <v>1501</v>
      </c>
      <c r="P6" s="99" t="s">
        <v>1759</v>
      </c>
      <c r="Q6" s="99" t="s">
        <v>1760</v>
      </c>
    </row>
    <row r="7" ht="12.75" customHeight="1" spans="1:17">
      <c r="A7" s="100"/>
      <c r="B7" s="100"/>
      <c r="C7" s="100"/>
      <c r="D7" s="100"/>
      <c r="E7" s="100"/>
      <c r="F7" s="100"/>
      <c r="G7" s="100"/>
      <c r="H7" s="100"/>
      <c r="I7" s="100"/>
      <c r="J7" s="100"/>
      <c r="K7" s="100"/>
      <c r="L7" s="100"/>
      <c r="M7" s="100"/>
      <c r="N7" s="100"/>
      <c r="O7" s="100"/>
      <c r="P7" s="100"/>
      <c r="Q7" s="100"/>
    </row>
    <row r="8" ht="12.75" customHeight="1" spans="1:17">
      <c r="A8" s="345" t="str">
        <f>IF(B8="","",ROW()-7)</f>
        <v/>
      </c>
      <c r="B8" s="20"/>
      <c r="C8" s="21"/>
      <c r="D8" s="19"/>
      <c r="E8" s="35"/>
      <c r="F8" s="20"/>
      <c r="G8" s="20"/>
      <c r="H8" s="22"/>
      <c r="I8" s="22"/>
      <c r="J8" s="22"/>
      <c r="K8" s="22"/>
      <c r="L8" s="22" t="str">
        <f>IF(I8-J8=0,"",(K8-I8+J8)/(I8-J8)*100)</f>
        <v/>
      </c>
      <c r="M8" s="20"/>
      <c r="N8" s="107"/>
      <c r="O8" s="32" t="s">
        <v>1712</v>
      </c>
      <c r="P8" s="32"/>
      <c r="Q8" s="66"/>
    </row>
    <row r="9" ht="12.75" customHeight="1" spans="1:17">
      <c r="A9" s="345" t="str">
        <f t="shared" ref="A9:A24" si="0">IF(B9="","",ROW()-7)</f>
        <v/>
      </c>
      <c r="B9" s="20"/>
      <c r="C9" s="21"/>
      <c r="D9" s="19"/>
      <c r="E9" s="35"/>
      <c r="F9" s="20"/>
      <c r="G9" s="20"/>
      <c r="H9" s="22"/>
      <c r="I9" s="22"/>
      <c r="J9" s="22"/>
      <c r="K9" s="22"/>
      <c r="L9" s="22" t="str">
        <f t="shared" ref="L9:L27" si="1">IF(I9-J9=0,"",(K9-I9+J9)/(I9-J9)*100)</f>
        <v/>
      </c>
      <c r="M9" s="20"/>
      <c r="N9" s="107"/>
      <c r="O9" s="32" t="s">
        <v>1713</v>
      </c>
      <c r="P9" s="32"/>
      <c r="Q9" s="66"/>
    </row>
    <row r="10" ht="12.75" customHeight="1" spans="1:17">
      <c r="A10" s="345" t="str">
        <f t="shared" si="0"/>
        <v/>
      </c>
      <c r="B10" s="20"/>
      <c r="C10" s="21"/>
      <c r="D10" s="19"/>
      <c r="E10" s="35"/>
      <c r="F10" s="20"/>
      <c r="G10" s="20"/>
      <c r="H10" s="22"/>
      <c r="I10" s="22"/>
      <c r="J10" s="22"/>
      <c r="K10" s="22"/>
      <c r="L10" s="22" t="str">
        <f t="shared" si="1"/>
        <v/>
      </c>
      <c r="M10" s="20"/>
      <c r="N10" s="107"/>
      <c r="O10" s="32" t="s">
        <v>1714</v>
      </c>
      <c r="P10" s="32"/>
      <c r="Q10" s="66"/>
    </row>
    <row r="11" ht="12.75" customHeight="1" spans="1:17">
      <c r="A11" s="345" t="str">
        <f t="shared" si="0"/>
        <v/>
      </c>
      <c r="B11" s="20"/>
      <c r="C11" s="21"/>
      <c r="D11" s="19"/>
      <c r="E11" s="35"/>
      <c r="F11" s="20"/>
      <c r="G11" s="20"/>
      <c r="H11" s="22"/>
      <c r="I11" s="22"/>
      <c r="J11" s="22"/>
      <c r="K11" s="22"/>
      <c r="L11" s="22" t="str">
        <f t="shared" si="1"/>
        <v/>
      </c>
      <c r="M11" s="20"/>
      <c r="N11" s="107"/>
      <c r="O11" s="32" t="s">
        <v>1715</v>
      </c>
      <c r="P11" s="32"/>
      <c r="Q11" s="66"/>
    </row>
    <row r="12" ht="12.75" customHeight="1" spans="1:17">
      <c r="A12" s="345" t="str">
        <f t="shared" si="0"/>
        <v/>
      </c>
      <c r="B12" s="20"/>
      <c r="C12" s="21"/>
      <c r="D12" s="19"/>
      <c r="E12" s="35"/>
      <c r="F12" s="20"/>
      <c r="G12" s="20"/>
      <c r="H12" s="22"/>
      <c r="I12" s="22"/>
      <c r="J12" s="22"/>
      <c r="K12" s="22"/>
      <c r="L12" s="22" t="str">
        <f t="shared" si="1"/>
        <v/>
      </c>
      <c r="M12" s="20"/>
      <c r="N12" s="107"/>
      <c r="O12" s="32" t="s">
        <v>1716</v>
      </c>
      <c r="P12" s="32"/>
      <c r="Q12" s="66"/>
    </row>
    <row r="13" ht="12.75" customHeight="1" spans="1:17">
      <c r="A13" s="345" t="str">
        <f t="shared" si="0"/>
        <v/>
      </c>
      <c r="B13" s="20"/>
      <c r="C13" s="21"/>
      <c r="D13" s="19"/>
      <c r="E13" s="35"/>
      <c r="F13" s="20"/>
      <c r="G13" s="20"/>
      <c r="H13" s="22"/>
      <c r="I13" s="22"/>
      <c r="J13" s="22"/>
      <c r="K13" s="22"/>
      <c r="L13" s="22" t="str">
        <f t="shared" si="1"/>
        <v/>
      </c>
      <c r="M13" s="20"/>
      <c r="N13" s="107"/>
      <c r="O13" s="32" t="s">
        <v>1717</v>
      </c>
      <c r="P13" s="32"/>
      <c r="Q13" s="66"/>
    </row>
    <row r="14" ht="12.75" customHeight="1" spans="1:17">
      <c r="A14" s="345" t="str">
        <f t="shared" si="0"/>
        <v/>
      </c>
      <c r="B14" s="20"/>
      <c r="C14" s="21"/>
      <c r="D14" s="19"/>
      <c r="E14" s="35"/>
      <c r="F14" s="20"/>
      <c r="G14" s="20"/>
      <c r="H14" s="22"/>
      <c r="I14" s="22"/>
      <c r="J14" s="22"/>
      <c r="K14" s="22"/>
      <c r="L14" s="22" t="str">
        <f t="shared" si="1"/>
        <v/>
      </c>
      <c r="M14" s="20"/>
      <c r="N14" s="107"/>
      <c r="O14" s="32" t="s">
        <v>1718</v>
      </c>
      <c r="P14" s="32"/>
      <c r="Q14" s="66"/>
    </row>
    <row r="15" ht="12.75" customHeight="1" spans="1:17">
      <c r="A15" s="345" t="str">
        <f t="shared" si="0"/>
        <v/>
      </c>
      <c r="B15" s="20"/>
      <c r="C15" s="21"/>
      <c r="D15" s="19"/>
      <c r="E15" s="35"/>
      <c r="F15" s="20"/>
      <c r="G15" s="20"/>
      <c r="H15" s="22"/>
      <c r="I15" s="22"/>
      <c r="J15" s="22"/>
      <c r="K15" s="22"/>
      <c r="L15" s="22" t="str">
        <f t="shared" si="1"/>
        <v/>
      </c>
      <c r="M15" s="20"/>
      <c r="N15" s="107"/>
      <c r="O15" s="32" t="s">
        <v>1719</v>
      </c>
      <c r="P15" s="32"/>
      <c r="Q15" s="66"/>
    </row>
    <row r="16" ht="12.75" customHeight="1" spans="1:17">
      <c r="A16" s="345" t="str">
        <f t="shared" si="0"/>
        <v/>
      </c>
      <c r="B16" s="20"/>
      <c r="C16" s="21"/>
      <c r="D16" s="19"/>
      <c r="E16" s="35"/>
      <c r="F16" s="20"/>
      <c r="G16" s="20"/>
      <c r="H16" s="22"/>
      <c r="I16" s="22"/>
      <c r="J16" s="22"/>
      <c r="K16" s="22"/>
      <c r="L16" s="22" t="str">
        <f t="shared" si="1"/>
        <v/>
      </c>
      <c r="M16" s="20"/>
      <c r="N16" s="107"/>
      <c r="O16" s="32" t="s">
        <v>1720</v>
      </c>
      <c r="P16" s="32"/>
      <c r="Q16" s="66"/>
    </row>
    <row r="17" ht="12.75" customHeight="1" spans="1:17">
      <c r="A17" s="345" t="str">
        <f t="shared" si="0"/>
        <v/>
      </c>
      <c r="B17" s="20"/>
      <c r="C17" s="21"/>
      <c r="D17" s="19"/>
      <c r="E17" s="35"/>
      <c r="F17" s="20"/>
      <c r="G17" s="20"/>
      <c r="H17" s="22"/>
      <c r="I17" s="22"/>
      <c r="J17" s="22"/>
      <c r="K17" s="22"/>
      <c r="L17" s="22" t="str">
        <f t="shared" si="1"/>
        <v/>
      </c>
      <c r="M17" s="20"/>
      <c r="N17" s="107"/>
      <c r="O17" s="32" t="s">
        <v>1721</v>
      </c>
      <c r="P17" s="32"/>
      <c r="Q17" s="66"/>
    </row>
    <row r="18" ht="12.75" customHeight="1" spans="1:17">
      <c r="A18" s="345" t="str">
        <f t="shared" si="0"/>
        <v/>
      </c>
      <c r="B18" s="20"/>
      <c r="C18" s="21"/>
      <c r="D18" s="19"/>
      <c r="E18" s="35"/>
      <c r="F18" s="20"/>
      <c r="G18" s="20"/>
      <c r="H18" s="22"/>
      <c r="I18" s="22"/>
      <c r="J18" s="22"/>
      <c r="K18" s="22"/>
      <c r="L18" s="22" t="str">
        <f t="shared" si="1"/>
        <v/>
      </c>
      <c r="M18" s="20"/>
      <c r="N18" s="107"/>
      <c r="O18" s="32" t="s">
        <v>1722</v>
      </c>
      <c r="P18" s="32"/>
      <c r="Q18" s="66"/>
    </row>
    <row r="19" ht="12.75" customHeight="1" spans="1:17">
      <c r="A19" s="345" t="str">
        <f t="shared" si="0"/>
        <v/>
      </c>
      <c r="B19" s="20"/>
      <c r="C19" s="21"/>
      <c r="D19" s="19"/>
      <c r="E19" s="35"/>
      <c r="F19" s="20"/>
      <c r="G19" s="20"/>
      <c r="H19" s="22"/>
      <c r="I19" s="22"/>
      <c r="J19" s="22"/>
      <c r="K19" s="22"/>
      <c r="L19" s="22" t="str">
        <f t="shared" si="1"/>
        <v/>
      </c>
      <c r="M19" s="20"/>
      <c r="N19" s="107"/>
      <c r="O19" s="32" t="s">
        <v>1723</v>
      </c>
      <c r="P19" s="32"/>
      <c r="Q19" s="66"/>
    </row>
    <row r="20" ht="12.75" customHeight="1" spans="1:17">
      <c r="A20" s="345" t="str">
        <f t="shared" si="0"/>
        <v/>
      </c>
      <c r="B20" s="20"/>
      <c r="C20" s="21"/>
      <c r="D20" s="19"/>
      <c r="E20" s="35"/>
      <c r="F20" s="20"/>
      <c r="G20" s="20"/>
      <c r="H20" s="22"/>
      <c r="I20" s="22"/>
      <c r="J20" s="22"/>
      <c r="K20" s="22"/>
      <c r="L20" s="22" t="str">
        <f t="shared" si="1"/>
        <v/>
      </c>
      <c r="M20" s="20"/>
      <c r="N20" s="107"/>
      <c r="O20" s="32" t="s">
        <v>1724</v>
      </c>
      <c r="P20" s="32"/>
      <c r="Q20" s="66"/>
    </row>
    <row r="21" ht="12.75" customHeight="1" spans="1:17">
      <c r="A21" s="345" t="str">
        <f t="shared" si="0"/>
        <v/>
      </c>
      <c r="B21" s="20"/>
      <c r="C21" s="21"/>
      <c r="D21" s="19"/>
      <c r="E21" s="35"/>
      <c r="F21" s="20"/>
      <c r="G21" s="20"/>
      <c r="H21" s="22"/>
      <c r="I21" s="22"/>
      <c r="J21" s="22"/>
      <c r="K21" s="22"/>
      <c r="L21" s="22" t="str">
        <f t="shared" si="1"/>
        <v/>
      </c>
      <c r="M21" s="20"/>
      <c r="N21" s="107"/>
      <c r="O21" s="32" t="s">
        <v>1725</v>
      </c>
      <c r="P21" s="32"/>
      <c r="Q21" s="66"/>
    </row>
    <row r="22" ht="12.75" customHeight="1" spans="1:17">
      <c r="A22" s="345" t="str">
        <f t="shared" si="0"/>
        <v/>
      </c>
      <c r="B22" s="20"/>
      <c r="C22" s="21"/>
      <c r="D22" s="19"/>
      <c r="E22" s="35"/>
      <c r="F22" s="20"/>
      <c r="G22" s="20"/>
      <c r="H22" s="22"/>
      <c r="I22" s="22"/>
      <c r="J22" s="22"/>
      <c r="K22" s="22"/>
      <c r="L22" s="22" t="str">
        <f t="shared" si="1"/>
        <v/>
      </c>
      <c r="M22" s="20"/>
      <c r="N22" s="107"/>
      <c r="O22" s="32" t="s">
        <v>1726</v>
      </c>
      <c r="P22" s="32"/>
      <c r="Q22" s="66"/>
    </row>
    <row r="23" ht="12.75" customHeight="1" spans="1:17">
      <c r="A23" s="345" t="str">
        <f t="shared" si="0"/>
        <v/>
      </c>
      <c r="B23" s="20"/>
      <c r="C23" s="21"/>
      <c r="D23" s="19"/>
      <c r="E23" s="35"/>
      <c r="F23" s="20"/>
      <c r="G23" s="20"/>
      <c r="H23" s="22"/>
      <c r="I23" s="22"/>
      <c r="J23" s="22"/>
      <c r="K23" s="22"/>
      <c r="L23" s="22" t="str">
        <f t="shared" si="1"/>
        <v/>
      </c>
      <c r="M23" s="20"/>
      <c r="N23" s="107"/>
      <c r="O23" s="32" t="s">
        <v>1727</v>
      </c>
      <c r="P23" s="32"/>
      <c r="Q23" s="66"/>
    </row>
    <row r="24" ht="12.75" customHeight="1" spans="1:17">
      <c r="A24" s="345" t="str">
        <f t="shared" si="0"/>
        <v/>
      </c>
      <c r="B24" s="20"/>
      <c r="C24" s="21"/>
      <c r="D24" s="19"/>
      <c r="E24" s="35"/>
      <c r="F24" s="20"/>
      <c r="G24" s="20"/>
      <c r="H24" s="22"/>
      <c r="I24" s="22"/>
      <c r="J24" s="22"/>
      <c r="K24" s="22"/>
      <c r="L24" s="22" t="str">
        <f t="shared" si="1"/>
        <v/>
      </c>
      <c r="M24" s="20"/>
      <c r="N24" s="107"/>
      <c r="O24" s="32" t="s">
        <v>1728</v>
      </c>
      <c r="P24" s="32"/>
      <c r="Q24" s="66"/>
    </row>
    <row r="25" ht="12.75" customHeight="1" spans="1:17">
      <c r="A25" s="55" t="s">
        <v>1761</v>
      </c>
      <c r="B25" s="81"/>
      <c r="C25" s="53"/>
      <c r="D25" s="19"/>
      <c r="E25" s="35"/>
      <c r="F25" s="20"/>
      <c r="G25" s="20"/>
      <c r="H25" s="22"/>
      <c r="I25" s="22">
        <f>SUM(I7:I24)</f>
        <v>0</v>
      </c>
      <c r="J25" s="22">
        <f>SUM(J8:J24)</f>
        <v>0</v>
      </c>
      <c r="K25" s="22">
        <f>SUM(K7:K24)</f>
        <v>0</v>
      </c>
      <c r="L25" s="22" t="str">
        <f t="shared" si="1"/>
        <v/>
      </c>
      <c r="M25" s="20"/>
      <c r="N25" s="22"/>
      <c r="O25" s="32"/>
      <c r="P25" s="32"/>
      <c r="Q25" s="66"/>
    </row>
    <row r="26" ht="12.75" customHeight="1" spans="1:17">
      <c r="A26" s="55" t="s">
        <v>72</v>
      </c>
      <c r="B26" s="81"/>
      <c r="C26" s="53"/>
      <c r="D26" s="19"/>
      <c r="E26" s="35"/>
      <c r="F26" s="20"/>
      <c r="G26" s="20"/>
      <c r="H26" s="22"/>
      <c r="I26" s="22">
        <f>J25</f>
        <v>0</v>
      </c>
      <c r="J26" s="22"/>
      <c r="K26" s="22"/>
      <c r="L26" s="22"/>
      <c r="M26" s="20"/>
      <c r="N26" s="22"/>
      <c r="O26" s="32"/>
      <c r="P26" s="32"/>
      <c r="Q26" s="66"/>
    </row>
    <row r="27" customHeight="1" spans="1:17">
      <c r="A27" s="23" t="s">
        <v>734</v>
      </c>
      <c r="B27" s="24"/>
      <c r="C27" s="23"/>
      <c r="D27" s="23"/>
      <c r="E27" s="23"/>
      <c r="F27" s="23"/>
      <c r="G27" s="23"/>
      <c r="H27" s="23"/>
      <c r="I27" s="30">
        <f>I25-I26</f>
        <v>0</v>
      </c>
      <c r="J27" s="30"/>
      <c r="K27" s="30">
        <f>K25</f>
        <v>0</v>
      </c>
      <c r="L27" s="22" t="str">
        <f t="shared" si="1"/>
        <v/>
      </c>
      <c r="M27" s="26"/>
      <c r="N27" s="66"/>
      <c r="O27" s="32"/>
      <c r="P27" s="32"/>
      <c r="Q27" s="66"/>
    </row>
    <row r="28" customHeight="1" spans="1:18">
      <c r="A28" s="9" t="str">
        <f>基本信息输入表!$K$6&amp;"填表人："&amp;基本信息输入表!$M$48</f>
        <v>产权持有单位填表人：包娴</v>
      </c>
      <c r="K28" s="9" t="str">
        <f>"评估人员："&amp;基本信息输入表!$Q$48</f>
        <v>评估人员：资谷才、王晓</v>
      </c>
      <c r="R28" s="9" t="s">
        <v>159</v>
      </c>
    </row>
    <row r="29" customHeight="1" spans="1:18">
      <c r="A29" s="9" t="str">
        <f>"填表日期："&amp;YEAR(基本信息输入表!$O$48)&amp;"年"&amp;MONTH(基本信息输入表!$O$48)&amp;"月"&amp;DAY(基本信息输入表!$O$48)&amp;"日"</f>
        <v>填表日期：2024年5月8日</v>
      </c>
      <c r="R29" s="9" t="s">
        <v>1523</v>
      </c>
    </row>
    <row r="30" customHeight="1" spans="14:14">
      <c r="N30" s="54"/>
    </row>
  </sheetData>
  <mergeCells count="24">
    <mergeCell ref="A2:M2"/>
    <mergeCell ref="A3:M3"/>
    <mergeCell ref="L4:M4"/>
    <mergeCell ref="L5:M5"/>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O29"/>
  <sheetViews>
    <sheetView showGridLines="0" zoomScale="96" zoomScaleNormal="96" topLeftCell="A5" workbookViewId="0">
      <selection activeCell="Q23" sqref="Q23"/>
    </sheetView>
  </sheetViews>
  <sheetFormatPr defaultColWidth="9" defaultRowHeight="15.75" customHeight="1"/>
  <cols>
    <col min="1" max="1" width="5.66666666666667" style="9" customWidth="1"/>
    <col min="2" max="2" width="15.1666666666667" style="9" customWidth="1"/>
    <col min="3" max="4" width="11.1666666666667" style="9" customWidth="1"/>
    <col min="5" max="7" width="8" style="9" customWidth="1"/>
    <col min="8" max="8" width="9.66666666666667" style="9" customWidth="1"/>
    <col min="9" max="9" width="6.66666666666667" style="9" customWidth="1"/>
    <col min="10" max="10" width="10.5" style="9" customWidth="1"/>
    <col min="11" max="11" width="15" style="9" customWidth="1"/>
    <col min="12" max="12" width="9.66666666666667" style="9" customWidth="1"/>
    <col min="13" max="13" width="7.66666666666667" style="9" customWidth="1"/>
    <col min="14" max="14" width="9" style="9" customWidth="1"/>
    <col min="15" max="15" width="9" style="8" customWidth="1"/>
    <col min="16" max="17" width="9" style="9" customWidth="1"/>
    <col min="18" max="16384" width="9" style="9"/>
  </cols>
  <sheetData>
    <row r="1" customHeight="1" spans="1:1">
      <c r="A1" s="10" t="s">
        <v>0</v>
      </c>
    </row>
    <row r="2" s="7" customFormat="1" ht="30" customHeight="1" spans="1:15">
      <c r="A2" s="11" t="s">
        <v>74</v>
      </c>
      <c r="O2" s="12"/>
    </row>
    <row r="3" customHeight="1" spans="1:1">
      <c r="A3" s="8" t="str">
        <f>"评估基准日："&amp;TEXT(基本信息输入表!M7,"yyyy年mm月dd日")</f>
        <v>评估基准日：2024年04月30日</v>
      </c>
    </row>
    <row r="4" ht="14.25" customHeight="1" spans="1:14">
      <c r="A4" s="8"/>
      <c r="B4" s="8"/>
      <c r="C4" s="8"/>
      <c r="D4" s="8"/>
      <c r="E4" s="8"/>
      <c r="F4" s="8"/>
      <c r="G4" s="8"/>
      <c r="H4" s="8"/>
      <c r="I4" s="8"/>
      <c r="J4" s="8"/>
      <c r="K4" s="8"/>
      <c r="L4" s="8"/>
      <c r="M4" s="8"/>
      <c r="N4" s="13" t="s">
        <v>1762</v>
      </c>
    </row>
    <row r="5" customHeight="1" spans="1:14">
      <c r="A5" s="9" t="str">
        <f>基本信息输入表!K6&amp;"："&amp;基本信息输入表!M6</f>
        <v>产权持有单位：昆明中石油昆仑车用天然气有限公司</v>
      </c>
      <c r="N5" s="13" t="s">
        <v>1484</v>
      </c>
    </row>
    <row r="6" s="8" customFormat="1" customHeight="1" spans="1:14">
      <c r="A6" s="79" t="s">
        <v>4</v>
      </c>
      <c r="B6" s="79" t="s">
        <v>736</v>
      </c>
      <c r="C6" s="79" t="s">
        <v>1763</v>
      </c>
      <c r="D6" s="79" t="s">
        <v>1764</v>
      </c>
      <c r="E6" s="79" t="s">
        <v>737</v>
      </c>
      <c r="F6" s="79" t="s">
        <v>1765</v>
      </c>
      <c r="G6" s="79" t="s">
        <v>1053</v>
      </c>
      <c r="H6" s="79" t="s">
        <v>1766</v>
      </c>
      <c r="I6" s="79" t="s">
        <v>1767</v>
      </c>
      <c r="J6" s="79" t="s">
        <v>6</v>
      </c>
      <c r="K6" s="79" t="s">
        <v>1232</v>
      </c>
      <c r="L6" s="17" t="s">
        <v>7</v>
      </c>
      <c r="M6" s="17" t="s">
        <v>683</v>
      </c>
      <c r="N6" s="17" t="s">
        <v>176</v>
      </c>
    </row>
    <row r="7" ht="12.75" customHeight="1" spans="1:15">
      <c r="A7" s="95"/>
      <c r="B7" s="95"/>
      <c r="C7" s="95"/>
      <c r="D7" s="95"/>
      <c r="E7" s="95"/>
      <c r="F7" s="96"/>
      <c r="G7" s="95"/>
      <c r="H7" s="95"/>
      <c r="I7" s="95"/>
      <c r="J7" s="95"/>
      <c r="K7" s="96"/>
      <c r="L7" s="95"/>
      <c r="M7" s="95"/>
      <c r="N7" s="95"/>
      <c r="O7" s="8" t="s">
        <v>1501</v>
      </c>
    </row>
    <row r="8" ht="12.75" customHeight="1" spans="1:15">
      <c r="A8" s="19" t="str">
        <f>IF(B8="","",ROW()-7)</f>
        <v/>
      </c>
      <c r="B8" s="20"/>
      <c r="C8" s="20"/>
      <c r="D8" s="19"/>
      <c r="E8" s="21"/>
      <c r="F8" s="343"/>
      <c r="G8" s="55"/>
      <c r="H8" s="22"/>
      <c r="I8" s="22"/>
      <c r="J8" s="22"/>
      <c r="K8" s="22"/>
      <c r="L8" s="22"/>
      <c r="M8" s="22" t="str">
        <f>IF(J8-K8=0,"",(L8-J8+K8)/(J8-K8)*100)</f>
        <v/>
      </c>
      <c r="N8" s="20"/>
      <c r="O8" s="8" t="s">
        <v>1768</v>
      </c>
    </row>
    <row r="9" ht="12.75" customHeight="1" spans="1:15">
      <c r="A9" s="19" t="str">
        <f t="shared" ref="A9:A24" si="0">IF(B9="","",ROW()-7)</f>
        <v/>
      </c>
      <c r="B9" s="20"/>
      <c r="C9" s="20"/>
      <c r="D9" s="19"/>
      <c r="E9" s="21"/>
      <c r="F9" s="343"/>
      <c r="G9" s="55"/>
      <c r="H9" s="22"/>
      <c r="I9" s="22"/>
      <c r="J9" s="22"/>
      <c r="K9" s="22"/>
      <c r="L9" s="22"/>
      <c r="M9" s="22" t="str">
        <f t="shared" ref="M9:M27" si="1">IF(J9-K9=0,"",(L9-J9+K9)/(J9-K9)*100)</f>
        <v/>
      </c>
      <c r="N9" s="20"/>
      <c r="O9" s="8" t="s">
        <v>1769</v>
      </c>
    </row>
    <row r="10" ht="12.75" customHeight="1" spans="1:15">
      <c r="A10" s="19" t="str">
        <f t="shared" si="0"/>
        <v/>
      </c>
      <c r="B10" s="20"/>
      <c r="C10" s="20"/>
      <c r="D10" s="19"/>
      <c r="E10" s="21"/>
      <c r="F10" s="343"/>
      <c r="G10" s="55"/>
      <c r="H10" s="22"/>
      <c r="I10" s="22"/>
      <c r="J10" s="22"/>
      <c r="K10" s="22"/>
      <c r="L10" s="22"/>
      <c r="M10" s="22" t="str">
        <f t="shared" si="1"/>
        <v/>
      </c>
      <c r="N10" s="20"/>
      <c r="O10" s="8" t="s">
        <v>1770</v>
      </c>
    </row>
    <row r="11" ht="12.75" customHeight="1" spans="1:15">
      <c r="A11" s="19" t="str">
        <f t="shared" si="0"/>
        <v/>
      </c>
      <c r="B11" s="20"/>
      <c r="C11" s="20"/>
      <c r="D11" s="19"/>
      <c r="E11" s="21"/>
      <c r="F11" s="343"/>
      <c r="G11" s="55"/>
      <c r="H11" s="22"/>
      <c r="I11" s="22"/>
      <c r="J11" s="22"/>
      <c r="K11" s="22"/>
      <c r="L11" s="22"/>
      <c r="M11" s="22" t="str">
        <f t="shared" si="1"/>
        <v/>
      </c>
      <c r="N11" s="20"/>
      <c r="O11" s="8" t="s">
        <v>1771</v>
      </c>
    </row>
    <row r="12" ht="12.75" customHeight="1" spans="1:15">
      <c r="A12" s="19" t="str">
        <f t="shared" si="0"/>
        <v/>
      </c>
      <c r="B12" s="20"/>
      <c r="C12" s="20"/>
      <c r="D12" s="19"/>
      <c r="E12" s="21"/>
      <c r="F12" s="343"/>
      <c r="G12" s="55"/>
      <c r="H12" s="22"/>
      <c r="I12" s="22"/>
      <c r="J12" s="22"/>
      <c r="K12" s="22"/>
      <c r="L12" s="22"/>
      <c r="M12" s="22" t="str">
        <f t="shared" si="1"/>
        <v/>
      </c>
      <c r="N12" s="20"/>
      <c r="O12" s="8" t="s">
        <v>1772</v>
      </c>
    </row>
    <row r="13" ht="12.75" customHeight="1" spans="1:15">
      <c r="A13" s="19" t="str">
        <f t="shared" si="0"/>
        <v/>
      </c>
      <c r="B13" s="20"/>
      <c r="C13" s="20"/>
      <c r="D13" s="19"/>
      <c r="E13" s="21"/>
      <c r="F13" s="343"/>
      <c r="G13" s="55"/>
      <c r="H13" s="22"/>
      <c r="I13" s="22"/>
      <c r="J13" s="22"/>
      <c r="K13" s="22"/>
      <c r="L13" s="22"/>
      <c r="M13" s="22" t="str">
        <f t="shared" si="1"/>
        <v/>
      </c>
      <c r="N13" s="20"/>
      <c r="O13" s="8" t="s">
        <v>1773</v>
      </c>
    </row>
    <row r="14" ht="12.75" customHeight="1" spans="1:15">
      <c r="A14" s="19" t="str">
        <f t="shared" si="0"/>
        <v/>
      </c>
      <c r="B14" s="20"/>
      <c r="C14" s="20"/>
      <c r="D14" s="19"/>
      <c r="E14" s="21"/>
      <c r="F14" s="343"/>
      <c r="G14" s="55"/>
      <c r="H14" s="22"/>
      <c r="I14" s="22"/>
      <c r="J14" s="22"/>
      <c r="K14" s="22"/>
      <c r="L14" s="22"/>
      <c r="M14" s="22" t="str">
        <f t="shared" si="1"/>
        <v/>
      </c>
      <c r="N14" s="20"/>
      <c r="O14" s="8" t="s">
        <v>1774</v>
      </c>
    </row>
    <row r="15" ht="12.75" customHeight="1" spans="1:15">
      <c r="A15" s="19" t="str">
        <f t="shared" si="0"/>
        <v/>
      </c>
      <c r="B15" s="20"/>
      <c r="C15" s="20"/>
      <c r="D15" s="19"/>
      <c r="E15" s="21"/>
      <c r="F15" s="343"/>
      <c r="G15" s="55"/>
      <c r="H15" s="22"/>
      <c r="I15" s="22"/>
      <c r="J15" s="22"/>
      <c r="K15" s="22"/>
      <c r="L15" s="22"/>
      <c r="M15" s="22" t="str">
        <f t="shared" si="1"/>
        <v/>
      </c>
      <c r="N15" s="20"/>
      <c r="O15" s="8" t="s">
        <v>1775</v>
      </c>
    </row>
    <row r="16" ht="12.75" customHeight="1" spans="1:15">
      <c r="A16" s="19" t="str">
        <f t="shared" si="0"/>
        <v/>
      </c>
      <c r="B16" s="20"/>
      <c r="C16" s="20"/>
      <c r="D16" s="19"/>
      <c r="E16" s="21"/>
      <c r="F16" s="343"/>
      <c r="G16" s="55"/>
      <c r="H16" s="22"/>
      <c r="I16" s="22"/>
      <c r="J16" s="22"/>
      <c r="K16" s="22"/>
      <c r="L16" s="22"/>
      <c r="M16" s="22" t="str">
        <f t="shared" si="1"/>
        <v/>
      </c>
      <c r="N16" s="20"/>
      <c r="O16" s="8" t="s">
        <v>1776</v>
      </c>
    </row>
    <row r="17" ht="12.75" customHeight="1" spans="1:15">
      <c r="A17" s="19" t="str">
        <f t="shared" si="0"/>
        <v/>
      </c>
      <c r="B17" s="20"/>
      <c r="C17" s="20"/>
      <c r="D17" s="19"/>
      <c r="E17" s="21"/>
      <c r="F17" s="343"/>
      <c r="G17" s="55"/>
      <c r="H17" s="22"/>
      <c r="I17" s="22"/>
      <c r="J17" s="22"/>
      <c r="K17" s="22"/>
      <c r="L17" s="22"/>
      <c r="M17" s="22" t="str">
        <f t="shared" si="1"/>
        <v/>
      </c>
      <c r="N17" s="20"/>
      <c r="O17" s="8" t="s">
        <v>1777</v>
      </c>
    </row>
    <row r="18" ht="12.75" customHeight="1" spans="1:15">
      <c r="A18" s="19" t="str">
        <f t="shared" si="0"/>
        <v/>
      </c>
      <c r="B18" s="20"/>
      <c r="C18" s="20"/>
      <c r="D18" s="19"/>
      <c r="E18" s="21"/>
      <c r="F18" s="343"/>
      <c r="G18" s="55"/>
      <c r="H18" s="22"/>
      <c r="I18" s="22"/>
      <c r="J18" s="22"/>
      <c r="K18" s="22"/>
      <c r="L18" s="22"/>
      <c r="M18" s="22" t="str">
        <f t="shared" si="1"/>
        <v/>
      </c>
      <c r="N18" s="20"/>
      <c r="O18" s="8" t="s">
        <v>1778</v>
      </c>
    </row>
    <row r="19" ht="12.75" customHeight="1" spans="1:15">
      <c r="A19" s="19" t="str">
        <f t="shared" si="0"/>
        <v/>
      </c>
      <c r="B19" s="20"/>
      <c r="C19" s="20"/>
      <c r="D19" s="19"/>
      <c r="E19" s="21"/>
      <c r="F19" s="343"/>
      <c r="G19" s="55"/>
      <c r="H19" s="22"/>
      <c r="I19" s="22"/>
      <c r="J19" s="22"/>
      <c r="K19" s="22"/>
      <c r="L19" s="22"/>
      <c r="M19" s="22" t="str">
        <f t="shared" si="1"/>
        <v/>
      </c>
      <c r="N19" s="20"/>
      <c r="O19" s="8" t="s">
        <v>1779</v>
      </c>
    </row>
    <row r="20" ht="12.75" customHeight="1" spans="1:15">
      <c r="A20" s="19" t="str">
        <f t="shared" si="0"/>
        <v/>
      </c>
      <c r="B20" s="20"/>
      <c r="C20" s="20"/>
      <c r="D20" s="19"/>
      <c r="E20" s="21"/>
      <c r="F20" s="343"/>
      <c r="G20" s="55"/>
      <c r="H20" s="22"/>
      <c r="I20" s="22"/>
      <c r="J20" s="22"/>
      <c r="K20" s="22"/>
      <c r="L20" s="22"/>
      <c r="M20" s="22" t="str">
        <f t="shared" si="1"/>
        <v/>
      </c>
      <c r="N20" s="20"/>
      <c r="O20" s="8" t="s">
        <v>1780</v>
      </c>
    </row>
    <row r="21" ht="12.75" customHeight="1" spans="1:15">
      <c r="A21" s="19" t="str">
        <f t="shared" si="0"/>
        <v/>
      </c>
      <c r="B21" s="20"/>
      <c r="C21" s="20"/>
      <c r="D21" s="19"/>
      <c r="E21" s="21"/>
      <c r="F21" s="343"/>
      <c r="G21" s="55"/>
      <c r="H21" s="22"/>
      <c r="I21" s="22"/>
      <c r="J21" s="22"/>
      <c r="K21" s="22"/>
      <c r="L21" s="22"/>
      <c r="M21" s="22" t="str">
        <f t="shared" si="1"/>
        <v/>
      </c>
      <c r="N21" s="20"/>
      <c r="O21" s="8" t="s">
        <v>1781</v>
      </c>
    </row>
    <row r="22" ht="12.75" customHeight="1" spans="1:15">
      <c r="A22" s="19" t="str">
        <f t="shared" si="0"/>
        <v/>
      </c>
      <c r="B22" s="20"/>
      <c r="C22" s="20"/>
      <c r="D22" s="19"/>
      <c r="E22" s="21"/>
      <c r="F22" s="343"/>
      <c r="G22" s="55"/>
      <c r="H22" s="22"/>
      <c r="I22" s="22"/>
      <c r="J22" s="22"/>
      <c r="K22" s="22"/>
      <c r="L22" s="22"/>
      <c r="M22" s="22" t="str">
        <f t="shared" si="1"/>
        <v/>
      </c>
      <c r="N22" s="20"/>
      <c r="O22" s="8" t="s">
        <v>1782</v>
      </c>
    </row>
    <row r="23" ht="12.75" customHeight="1" spans="1:15">
      <c r="A23" s="19" t="str">
        <f t="shared" si="0"/>
        <v/>
      </c>
      <c r="B23" s="20"/>
      <c r="C23" s="20"/>
      <c r="D23" s="19"/>
      <c r="E23" s="21"/>
      <c r="F23" s="343"/>
      <c r="G23" s="55"/>
      <c r="H23" s="22"/>
      <c r="I23" s="22"/>
      <c r="J23" s="22"/>
      <c r="K23" s="22"/>
      <c r="L23" s="22"/>
      <c r="M23" s="22" t="str">
        <f t="shared" si="1"/>
        <v/>
      </c>
      <c r="N23" s="20"/>
      <c r="O23" s="8" t="s">
        <v>1783</v>
      </c>
    </row>
    <row r="24" ht="12.75" customHeight="1" spans="1:15">
      <c r="A24" s="19" t="str">
        <f t="shared" si="0"/>
        <v/>
      </c>
      <c r="B24" s="20"/>
      <c r="C24" s="20"/>
      <c r="D24" s="19"/>
      <c r="E24" s="21"/>
      <c r="F24" s="343"/>
      <c r="G24" s="55"/>
      <c r="H24" s="22"/>
      <c r="I24" s="22"/>
      <c r="J24" s="22"/>
      <c r="K24" s="22"/>
      <c r="L24" s="22"/>
      <c r="M24" s="22" t="str">
        <f t="shared" si="1"/>
        <v/>
      </c>
      <c r="N24" s="20"/>
      <c r="O24" s="8" t="s">
        <v>1784</v>
      </c>
    </row>
    <row r="25" ht="12.75" customHeight="1" spans="1:14">
      <c r="A25" s="112" t="s">
        <v>1785</v>
      </c>
      <c r="B25" s="114"/>
      <c r="C25" s="20"/>
      <c r="D25" s="19"/>
      <c r="E25" s="53"/>
      <c r="F25" s="343"/>
      <c r="G25" s="55"/>
      <c r="H25" s="22"/>
      <c r="I25" s="22"/>
      <c r="J25" s="22">
        <f>SUM(J8:J24)</f>
        <v>0</v>
      </c>
      <c r="K25" s="22">
        <f>SUM(K8:K24)</f>
        <v>0</v>
      </c>
      <c r="L25" s="22">
        <f>SUM(L8:L24)</f>
        <v>0</v>
      </c>
      <c r="M25" s="22" t="str">
        <f t="shared" si="1"/>
        <v/>
      </c>
      <c r="N25" s="20"/>
    </row>
    <row r="26" ht="12.75" customHeight="1" spans="1:14">
      <c r="A26" s="112" t="s">
        <v>76</v>
      </c>
      <c r="B26" s="114"/>
      <c r="C26" s="20"/>
      <c r="D26" s="19"/>
      <c r="E26" s="53"/>
      <c r="F26" s="343"/>
      <c r="G26" s="55"/>
      <c r="H26" s="22"/>
      <c r="I26" s="22"/>
      <c r="J26" s="22">
        <f>K25</f>
        <v>0</v>
      </c>
      <c r="K26" s="22"/>
      <c r="L26" s="22"/>
      <c r="M26" s="22"/>
      <c r="N26" s="20"/>
    </row>
    <row r="27" customHeight="1" spans="1:14">
      <c r="A27" s="23" t="s">
        <v>77</v>
      </c>
      <c r="B27" s="24"/>
      <c r="C27" s="25"/>
      <c r="D27" s="25"/>
      <c r="E27" s="30"/>
      <c r="F27" s="344"/>
      <c r="G27" s="30"/>
      <c r="H27" s="30"/>
      <c r="I27" s="26"/>
      <c r="J27" s="25">
        <f>J25-J26</f>
        <v>0</v>
      </c>
      <c r="K27" s="25"/>
      <c r="L27" s="30">
        <f>L25</f>
        <v>0</v>
      </c>
      <c r="M27" s="22" t="str">
        <f t="shared" si="1"/>
        <v/>
      </c>
      <c r="N27" s="26"/>
    </row>
    <row r="28" customHeight="1" spans="1:15">
      <c r="A28" s="9" t="str">
        <f>基本信息输入表!$K$6&amp;"填表人："&amp;基本信息输入表!$M$49</f>
        <v>产权持有单位填表人：包娴</v>
      </c>
      <c r="L28" s="9" t="str">
        <f>"评估人员："&amp;基本信息输入表!$Q$49</f>
        <v>评估人员：资谷才、王晓</v>
      </c>
      <c r="O28" s="8" t="s">
        <v>1523</v>
      </c>
    </row>
    <row r="29" customHeight="1" spans="1:1">
      <c r="A29" s="9" t="str">
        <f>"填表日期："&amp;YEAR(基本信息输入表!$O$49)&amp;"年"&amp;MONTH(基本信息输入表!$O$49)&amp;"月"&amp;DAY(基本信息输入表!$O$49)&amp;"日"</f>
        <v>填表日期：2024年5月8日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O29"/>
  <sheetViews>
    <sheetView showGridLines="0" zoomScale="96" zoomScaleNormal="96" topLeftCell="A3" workbookViewId="0">
      <selection activeCell="Q25" sqref="Q25"/>
    </sheetView>
  </sheetViews>
  <sheetFormatPr defaultColWidth="9" defaultRowHeight="15.75" customHeight="1"/>
  <cols>
    <col min="1" max="1" width="9.66666666666667" style="9" customWidth="1"/>
    <col min="2" max="2" width="18" style="9" customWidth="1"/>
    <col min="3" max="7" width="8" style="9" customWidth="1"/>
    <col min="8" max="8" width="6.16666666666667" style="9" customWidth="1"/>
    <col min="9" max="9" width="8" style="9" customWidth="1"/>
    <col min="10" max="10" width="11.1666666666667" style="9" customWidth="1"/>
    <col min="11" max="11" width="8.16666666666667" style="9" customWidth="1"/>
    <col min="12" max="12" width="9.66666666666667" style="9" customWidth="1"/>
    <col min="13" max="13" width="7.66666666666667" style="9" customWidth="1"/>
    <col min="14" max="14" width="17" style="9" customWidth="1"/>
    <col min="15" max="15" width="9" style="8" customWidth="1"/>
    <col min="16" max="17" width="9" style="9" customWidth="1"/>
    <col min="18" max="16384" width="9" style="9"/>
  </cols>
  <sheetData>
    <row r="1" customHeight="1" spans="1:1">
      <c r="A1" s="10" t="s">
        <v>0</v>
      </c>
    </row>
    <row r="2" s="7" customFormat="1" ht="30" customHeight="1" spans="1:15">
      <c r="A2" s="11" t="s">
        <v>78</v>
      </c>
      <c r="O2" s="12"/>
    </row>
    <row r="3" customHeight="1" spans="1:1">
      <c r="A3" s="8" t="str">
        <f>"评估基准日："&amp;TEXT(基本信息输入表!M7,"yyyy年mm月dd日")</f>
        <v>评估基准日：2024年04月30日</v>
      </c>
    </row>
    <row r="4" ht="14.25" customHeight="1" spans="1:14">
      <c r="A4" s="8"/>
      <c r="B4" s="8"/>
      <c r="C4" s="8"/>
      <c r="D4" s="8"/>
      <c r="E4" s="8"/>
      <c r="F4" s="8"/>
      <c r="G4" s="8"/>
      <c r="H4" s="8"/>
      <c r="I4" s="8"/>
      <c r="J4" s="8"/>
      <c r="K4" s="8"/>
      <c r="L4" s="8"/>
      <c r="M4" s="8"/>
      <c r="N4" s="13" t="s">
        <v>1786</v>
      </c>
    </row>
    <row r="5" customHeight="1" spans="1:14">
      <c r="A5" s="9" t="str">
        <f>基本信息输入表!K6&amp;"："&amp;基本信息输入表!M6</f>
        <v>产权持有单位：昆明中石油昆仑车用天然气有限公司</v>
      </c>
      <c r="N5" s="13" t="s">
        <v>1484</v>
      </c>
    </row>
    <row r="6" s="8" customFormat="1" ht="12.75" customHeight="1" spans="1:14">
      <c r="A6" s="79" t="s">
        <v>4</v>
      </c>
      <c r="B6" s="79" t="s">
        <v>736</v>
      </c>
      <c r="C6" s="79" t="s">
        <v>1787</v>
      </c>
      <c r="D6" s="79" t="s">
        <v>1788</v>
      </c>
      <c r="E6" s="79" t="s">
        <v>737</v>
      </c>
      <c r="F6" s="79" t="s">
        <v>1765</v>
      </c>
      <c r="G6" s="79" t="s">
        <v>1496</v>
      </c>
      <c r="H6" s="79" t="s">
        <v>1766</v>
      </c>
      <c r="I6" s="79" t="s">
        <v>1789</v>
      </c>
      <c r="J6" s="79" t="s">
        <v>6</v>
      </c>
      <c r="K6" s="79" t="s">
        <v>1232</v>
      </c>
      <c r="L6" s="79" t="s">
        <v>7</v>
      </c>
      <c r="M6" s="79" t="s">
        <v>683</v>
      </c>
      <c r="N6" s="79" t="s">
        <v>176</v>
      </c>
    </row>
    <row r="7" ht="12.75" customHeight="1" spans="1:15">
      <c r="A7" s="95"/>
      <c r="B7" s="95"/>
      <c r="C7" s="95"/>
      <c r="D7" s="95"/>
      <c r="E7" s="95"/>
      <c r="F7" s="96"/>
      <c r="G7" s="95"/>
      <c r="H7" s="95"/>
      <c r="I7" s="95"/>
      <c r="J7" s="95"/>
      <c r="K7" s="95"/>
      <c r="L7" s="95"/>
      <c r="M7" s="95"/>
      <c r="N7" s="95"/>
      <c r="O7" s="8" t="s">
        <v>1501</v>
      </c>
    </row>
    <row r="8" ht="12.75" customHeight="1" spans="1:15">
      <c r="A8" s="19" t="str">
        <f>IF(B8="","",ROW()-7)</f>
        <v/>
      </c>
      <c r="B8" s="20"/>
      <c r="C8" s="20"/>
      <c r="D8" s="19"/>
      <c r="E8" s="21"/>
      <c r="F8" s="343"/>
      <c r="G8" s="55"/>
      <c r="H8" s="22"/>
      <c r="I8" s="22"/>
      <c r="J8" s="22"/>
      <c r="K8" s="22"/>
      <c r="L8" s="22"/>
      <c r="M8" s="22" t="str">
        <f>IF(J8-K8=0,"",(L8-J8+K8)/(J8-K8)*100)</f>
        <v/>
      </c>
      <c r="N8" s="20"/>
      <c r="O8" s="8" t="s">
        <v>1790</v>
      </c>
    </row>
    <row r="9" ht="12.75" customHeight="1" spans="1:15">
      <c r="A9" s="19" t="str">
        <f t="shared" ref="A9:A24" si="0">IF(B9="","",ROW()-7)</f>
        <v/>
      </c>
      <c r="B9" s="20"/>
      <c r="C9" s="20"/>
      <c r="D9" s="19"/>
      <c r="E9" s="21"/>
      <c r="F9" s="343"/>
      <c r="G9" s="55"/>
      <c r="H9" s="22"/>
      <c r="I9" s="22"/>
      <c r="J9" s="22"/>
      <c r="K9" s="22"/>
      <c r="L9" s="22"/>
      <c r="M9" s="22" t="str">
        <f t="shared" ref="M9:M27" si="1">IF(J9-K9=0,"",(L9-J9+K9)/(J9-K9)*100)</f>
        <v/>
      </c>
      <c r="N9" s="20"/>
      <c r="O9" s="8" t="s">
        <v>1791</v>
      </c>
    </row>
    <row r="10" ht="12.75" customHeight="1" spans="1:15">
      <c r="A10" s="19" t="str">
        <f t="shared" si="0"/>
        <v/>
      </c>
      <c r="B10" s="20"/>
      <c r="C10" s="20"/>
      <c r="D10" s="19"/>
      <c r="E10" s="21"/>
      <c r="F10" s="343"/>
      <c r="G10" s="55"/>
      <c r="H10" s="22"/>
      <c r="I10" s="22"/>
      <c r="J10" s="22"/>
      <c r="K10" s="22"/>
      <c r="L10" s="22"/>
      <c r="M10" s="22" t="str">
        <f t="shared" si="1"/>
        <v/>
      </c>
      <c r="N10" s="20"/>
      <c r="O10" s="8" t="s">
        <v>1792</v>
      </c>
    </row>
    <row r="11" ht="12.75" customHeight="1" spans="1:15">
      <c r="A11" s="19" t="str">
        <f t="shared" si="0"/>
        <v/>
      </c>
      <c r="B11" s="20"/>
      <c r="C11" s="20"/>
      <c r="D11" s="19"/>
      <c r="E11" s="21"/>
      <c r="F11" s="343"/>
      <c r="G11" s="55"/>
      <c r="H11" s="22"/>
      <c r="I11" s="22"/>
      <c r="J11" s="22"/>
      <c r="K11" s="22"/>
      <c r="L11" s="22"/>
      <c r="M11" s="22" t="str">
        <f t="shared" si="1"/>
        <v/>
      </c>
      <c r="N11" s="20"/>
      <c r="O11" s="8" t="s">
        <v>1793</v>
      </c>
    </row>
    <row r="12" ht="12.75" customHeight="1" spans="1:15">
      <c r="A12" s="19" t="str">
        <f t="shared" si="0"/>
        <v/>
      </c>
      <c r="B12" s="20"/>
      <c r="C12" s="20"/>
      <c r="D12" s="19"/>
      <c r="E12" s="21"/>
      <c r="F12" s="343"/>
      <c r="G12" s="55"/>
      <c r="H12" s="22"/>
      <c r="I12" s="22"/>
      <c r="J12" s="22"/>
      <c r="K12" s="22"/>
      <c r="L12" s="22"/>
      <c r="M12" s="22" t="str">
        <f t="shared" si="1"/>
        <v/>
      </c>
      <c r="N12" s="20"/>
      <c r="O12" s="8" t="s">
        <v>1794</v>
      </c>
    </row>
    <row r="13" ht="12.75" customHeight="1" spans="1:15">
      <c r="A13" s="19" t="str">
        <f t="shared" si="0"/>
        <v/>
      </c>
      <c r="B13" s="20"/>
      <c r="C13" s="20"/>
      <c r="D13" s="19"/>
      <c r="E13" s="21"/>
      <c r="F13" s="343"/>
      <c r="G13" s="55"/>
      <c r="H13" s="22"/>
      <c r="I13" s="22"/>
      <c r="J13" s="22"/>
      <c r="K13" s="22"/>
      <c r="L13" s="22"/>
      <c r="M13" s="22" t="str">
        <f t="shared" si="1"/>
        <v/>
      </c>
      <c r="N13" s="20"/>
      <c r="O13" s="8" t="s">
        <v>1795</v>
      </c>
    </row>
    <row r="14" ht="12.75" customHeight="1" spans="1:15">
      <c r="A14" s="19" t="str">
        <f t="shared" si="0"/>
        <v/>
      </c>
      <c r="B14" s="20"/>
      <c r="C14" s="20"/>
      <c r="D14" s="19"/>
      <c r="E14" s="21"/>
      <c r="F14" s="343"/>
      <c r="G14" s="55"/>
      <c r="H14" s="22"/>
      <c r="I14" s="22"/>
      <c r="J14" s="22"/>
      <c r="K14" s="22"/>
      <c r="L14" s="22"/>
      <c r="M14" s="22" t="str">
        <f t="shared" si="1"/>
        <v/>
      </c>
      <c r="N14" s="20"/>
      <c r="O14" s="8" t="s">
        <v>1796</v>
      </c>
    </row>
    <row r="15" ht="12.75" customHeight="1" spans="1:15">
      <c r="A15" s="19" t="str">
        <f t="shared" si="0"/>
        <v/>
      </c>
      <c r="B15" s="20"/>
      <c r="C15" s="20"/>
      <c r="D15" s="19"/>
      <c r="E15" s="21"/>
      <c r="F15" s="343"/>
      <c r="G15" s="55"/>
      <c r="H15" s="22"/>
      <c r="I15" s="22"/>
      <c r="J15" s="22"/>
      <c r="K15" s="22"/>
      <c r="L15" s="22"/>
      <c r="M15" s="22" t="str">
        <f t="shared" si="1"/>
        <v/>
      </c>
      <c r="N15" s="20"/>
      <c r="O15" s="8" t="s">
        <v>1797</v>
      </c>
    </row>
    <row r="16" ht="12.75" customHeight="1" spans="1:15">
      <c r="A16" s="19" t="str">
        <f t="shared" si="0"/>
        <v/>
      </c>
      <c r="B16" s="20"/>
      <c r="C16" s="20"/>
      <c r="D16" s="19"/>
      <c r="E16" s="21"/>
      <c r="F16" s="343"/>
      <c r="G16" s="55"/>
      <c r="H16" s="22"/>
      <c r="I16" s="22"/>
      <c r="J16" s="22"/>
      <c r="K16" s="22"/>
      <c r="L16" s="22"/>
      <c r="M16" s="22" t="str">
        <f t="shared" si="1"/>
        <v/>
      </c>
      <c r="N16" s="20"/>
      <c r="O16" s="8" t="s">
        <v>1798</v>
      </c>
    </row>
    <row r="17" ht="12.75" customHeight="1" spans="1:15">
      <c r="A17" s="19" t="str">
        <f t="shared" si="0"/>
        <v/>
      </c>
      <c r="B17" s="20"/>
      <c r="C17" s="20"/>
      <c r="D17" s="19"/>
      <c r="E17" s="21"/>
      <c r="F17" s="343"/>
      <c r="G17" s="55"/>
      <c r="H17" s="22"/>
      <c r="I17" s="22"/>
      <c r="J17" s="22"/>
      <c r="K17" s="22"/>
      <c r="L17" s="22"/>
      <c r="M17" s="22" t="str">
        <f t="shared" si="1"/>
        <v/>
      </c>
      <c r="N17" s="20"/>
      <c r="O17" s="8" t="s">
        <v>1799</v>
      </c>
    </row>
    <row r="18" ht="12.75" customHeight="1" spans="1:15">
      <c r="A18" s="19" t="str">
        <f t="shared" si="0"/>
        <v/>
      </c>
      <c r="B18" s="20"/>
      <c r="C18" s="20"/>
      <c r="D18" s="19"/>
      <c r="E18" s="21"/>
      <c r="F18" s="343"/>
      <c r="G18" s="55"/>
      <c r="H18" s="22"/>
      <c r="I18" s="22"/>
      <c r="J18" s="22"/>
      <c r="K18" s="22"/>
      <c r="L18" s="22"/>
      <c r="M18" s="22" t="str">
        <f t="shared" si="1"/>
        <v/>
      </c>
      <c r="N18" s="20"/>
      <c r="O18" s="8" t="s">
        <v>1800</v>
      </c>
    </row>
    <row r="19" ht="12.75" customHeight="1" spans="1:15">
      <c r="A19" s="19" t="str">
        <f t="shared" si="0"/>
        <v/>
      </c>
      <c r="B19" s="20"/>
      <c r="C19" s="20"/>
      <c r="D19" s="19"/>
      <c r="E19" s="21"/>
      <c r="F19" s="343"/>
      <c r="G19" s="55"/>
      <c r="H19" s="22"/>
      <c r="I19" s="22"/>
      <c r="J19" s="22"/>
      <c r="K19" s="22"/>
      <c r="L19" s="22"/>
      <c r="M19" s="22" t="str">
        <f t="shared" si="1"/>
        <v/>
      </c>
      <c r="N19" s="20"/>
      <c r="O19" s="8" t="s">
        <v>1801</v>
      </c>
    </row>
    <row r="20" ht="12.75" customHeight="1" spans="1:15">
      <c r="A20" s="19" t="str">
        <f t="shared" si="0"/>
        <v/>
      </c>
      <c r="B20" s="20"/>
      <c r="C20" s="20"/>
      <c r="D20" s="19"/>
      <c r="E20" s="21"/>
      <c r="F20" s="343"/>
      <c r="G20" s="55"/>
      <c r="H20" s="22"/>
      <c r="I20" s="22"/>
      <c r="J20" s="22"/>
      <c r="K20" s="22"/>
      <c r="L20" s="22"/>
      <c r="M20" s="22" t="str">
        <f t="shared" si="1"/>
        <v/>
      </c>
      <c r="N20" s="20"/>
      <c r="O20" s="8" t="s">
        <v>1802</v>
      </c>
    </row>
    <row r="21" ht="12.75" customHeight="1" spans="1:15">
      <c r="A21" s="19" t="str">
        <f t="shared" si="0"/>
        <v/>
      </c>
      <c r="B21" s="20"/>
      <c r="C21" s="20"/>
      <c r="D21" s="19"/>
      <c r="E21" s="21"/>
      <c r="F21" s="343"/>
      <c r="G21" s="55"/>
      <c r="H21" s="22"/>
      <c r="I21" s="22"/>
      <c r="J21" s="22"/>
      <c r="K21" s="22"/>
      <c r="L21" s="22"/>
      <c r="M21" s="22" t="str">
        <f t="shared" si="1"/>
        <v/>
      </c>
      <c r="N21" s="20"/>
      <c r="O21" s="8" t="s">
        <v>1803</v>
      </c>
    </row>
    <row r="22" ht="12.75" customHeight="1" spans="1:15">
      <c r="A22" s="19" t="str">
        <f t="shared" si="0"/>
        <v/>
      </c>
      <c r="B22" s="20"/>
      <c r="C22" s="20"/>
      <c r="D22" s="19"/>
      <c r="E22" s="21"/>
      <c r="F22" s="343"/>
      <c r="G22" s="55"/>
      <c r="H22" s="22"/>
      <c r="I22" s="22"/>
      <c r="J22" s="22"/>
      <c r="K22" s="22"/>
      <c r="L22" s="22"/>
      <c r="M22" s="22" t="str">
        <f t="shared" si="1"/>
        <v/>
      </c>
      <c r="N22" s="20"/>
      <c r="O22" s="8" t="s">
        <v>1804</v>
      </c>
    </row>
    <row r="23" ht="12.75" customHeight="1" spans="1:15">
      <c r="A23" s="19" t="str">
        <f t="shared" si="0"/>
        <v/>
      </c>
      <c r="B23" s="20"/>
      <c r="C23" s="20"/>
      <c r="D23" s="19"/>
      <c r="E23" s="21"/>
      <c r="F23" s="343"/>
      <c r="G23" s="55"/>
      <c r="H23" s="22"/>
      <c r="I23" s="22"/>
      <c r="J23" s="22"/>
      <c r="K23" s="22"/>
      <c r="L23" s="22"/>
      <c r="M23" s="22" t="str">
        <f t="shared" si="1"/>
        <v/>
      </c>
      <c r="N23" s="20"/>
      <c r="O23" s="8" t="s">
        <v>1805</v>
      </c>
    </row>
    <row r="24" ht="12.75" customHeight="1" spans="1:15">
      <c r="A24" s="19" t="str">
        <f t="shared" si="0"/>
        <v/>
      </c>
      <c r="B24" s="20"/>
      <c r="C24" s="20"/>
      <c r="D24" s="19"/>
      <c r="E24" s="21"/>
      <c r="F24" s="343"/>
      <c r="G24" s="55"/>
      <c r="H24" s="22"/>
      <c r="I24" s="22"/>
      <c r="J24" s="22"/>
      <c r="K24" s="22"/>
      <c r="L24" s="22"/>
      <c r="M24" s="22" t="str">
        <f t="shared" si="1"/>
        <v/>
      </c>
      <c r="N24" s="20"/>
      <c r="O24" s="8" t="s">
        <v>1806</v>
      </c>
    </row>
    <row r="25" ht="12.75" customHeight="1" spans="1:14">
      <c r="A25" s="19" t="s">
        <v>1807</v>
      </c>
      <c r="B25" s="81"/>
      <c r="C25" s="20"/>
      <c r="D25" s="19"/>
      <c r="E25" s="53"/>
      <c r="F25" s="343"/>
      <c r="G25" s="55"/>
      <c r="H25" s="22"/>
      <c r="I25" s="22"/>
      <c r="J25" s="22">
        <f>SUM(J8:J24)</f>
        <v>0</v>
      </c>
      <c r="K25" s="22">
        <f>SUM(K8:K24)</f>
        <v>0</v>
      </c>
      <c r="L25" s="22">
        <f>SUM(L8:L24)</f>
        <v>0</v>
      </c>
      <c r="M25" s="22" t="str">
        <f t="shared" si="1"/>
        <v/>
      </c>
      <c r="N25" s="20"/>
    </row>
    <row r="26" ht="12.75" customHeight="1" spans="1:14">
      <c r="A26" s="19" t="s">
        <v>80</v>
      </c>
      <c r="B26" s="81"/>
      <c r="C26" s="20"/>
      <c r="D26" s="19"/>
      <c r="E26" s="53"/>
      <c r="F26" s="343"/>
      <c r="G26" s="55"/>
      <c r="H26" s="22"/>
      <c r="I26" s="22"/>
      <c r="J26" s="22">
        <f>K25</f>
        <v>0</v>
      </c>
      <c r="K26" s="22"/>
      <c r="L26" s="22"/>
      <c r="M26" s="22"/>
      <c r="N26" s="20"/>
    </row>
    <row r="27" customHeight="1" spans="1:14">
      <c r="A27" s="23" t="s">
        <v>81</v>
      </c>
      <c r="B27" s="24"/>
      <c r="C27" s="26"/>
      <c r="D27" s="26"/>
      <c r="E27" s="26"/>
      <c r="F27" s="343"/>
      <c r="G27" s="30"/>
      <c r="H27" s="30"/>
      <c r="I27" s="26"/>
      <c r="J27" s="25">
        <f>J25-J26</f>
        <v>0</v>
      </c>
      <c r="K27" s="25"/>
      <c r="L27" s="30">
        <f>L25</f>
        <v>0</v>
      </c>
      <c r="M27" s="22" t="str">
        <f t="shared" si="1"/>
        <v/>
      </c>
      <c r="N27" s="26"/>
    </row>
    <row r="28" customHeight="1" spans="1:15">
      <c r="A28" s="9" t="str">
        <f>基本信息输入表!$K$6&amp;"填表人："&amp;基本信息输入表!$M$50</f>
        <v>产权持有单位填表人：包娴</v>
      </c>
      <c r="L28" s="9" t="str">
        <f>"评估人员："&amp;基本信息输入表!$Q$50</f>
        <v>评估人员：资谷才、王晓</v>
      </c>
      <c r="O28" s="8" t="s">
        <v>1523</v>
      </c>
    </row>
    <row r="29" customHeight="1" spans="1:1">
      <c r="A29" s="9" t="str">
        <f>"填表日期："&amp;YEAR(基本信息输入表!$O$50)&amp;"年"&amp;MONTH(基本信息输入表!$O$50)&amp;"月"&amp;DAY(基本信息输入表!$O$50)&amp;"日"</f>
        <v>填表日期：2024年5月8日</v>
      </c>
    </row>
  </sheetData>
  <mergeCells count="19">
    <mergeCell ref="A2:N2"/>
    <mergeCell ref="A3:N3"/>
    <mergeCell ref="A25:B25"/>
    <mergeCell ref="A26:B26"/>
    <mergeCell ref="A27:B27"/>
    <mergeCell ref="A6:A7"/>
    <mergeCell ref="B6:B7"/>
    <mergeCell ref="C6:C7"/>
    <mergeCell ref="D6:D7"/>
    <mergeCell ref="E6:E7"/>
    <mergeCell ref="F6:F7"/>
    <mergeCell ref="G6:G7"/>
    <mergeCell ref="H6:H7"/>
    <mergeCell ref="I6:I7"/>
    <mergeCell ref="J6:J7"/>
    <mergeCell ref="K6:K7"/>
    <mergeCell ref="L6:L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H29"/>
  <sheetViews>
    <sheetView zoomScale="96" zoomScaleNormal="96" topLeftCell="A4" workbookViewId="0">
      <selection activeCell="J23" sqref="J23"/>
    </sheetView>
  </sheetViews>
  <sheetFormatPr defaultColWidth="9" defaultRowHeight="12.75" outlineLevelCol="7"/>
  <cols>
    <col min="1" max="1" width="8.66666666666667" style="40" customWidth="1"/>
    <col min="2" max="2" width="30.6666666666667" style="40" customWidth="1"/>
    <col min="3" max="6" width="18.6666666666667" style="40" customWidth="1"/>
    <col min="7" max="7" width="13" style="40" customWidth="1"/>
    <col min="8" max="9" width="9" style="40" customWidth="1"/>
    <col min="10" max="16384" width="9" style="40"/>
  </cols>
  <sheetData>
    <row r="1" ht="15.75" customHeight="1" spans="1:1">
      <c r="A1" s="41" t="s">
        <v>0</v>
      </c>
    </row>
    <row r="2" s="38" customFormat="1" ht="30" customHeight="1" spans="1:1">
      <c r="A2" s="42" t="s">
        <v>1808</v>
      </c>
    </row>
    <row r="3" ht="15.75" customHeight="1" spans="1:1">
      <c r="A3" s="39" t="str">
        <f>"评估基准日："&amp;TEXT(基本信息输入表!M7,"yyyy年mm月dd日")</f>
        <v>评估基准日：2024年04月30日</v>
      </c>
    </row>
    <row r="4" ht="14.25" customHeight="1" spans="1:7">
      <c r="A4" s="39"/>
      <c r="B4" s="39"/>
      <c r="C4" s="39"/>
      <c r="D4" s="39"/>
      <c r="E4" s="39"/>
      <c r="F4" s="39"/>
      <c r="G4" s="43" t="s">
        <v>1809</v>
      </c>
    </row>
    <row r="5" ht="15.75" customHeight="1" spans="1:7">
      <c r="A5" s="40" t="str">
        <f>基本信息输入表!K6&amp;"："&amp;基本信息输入表!M6</f>
        <v>产权持有单位：昆明中石油昆仑车用天然气有限公司</v>
      </c>
      <c r="G5" s="90" t="s">
        <v>840</v>
      </c>
    </row>
    <row r="6" s="39" customFormat="1" ht="15.75" customHeight="1" spans="1:7">
      <c r="A6" s="45" t="s">
        <v>863</v>
      </c>
      <c r="B6" s="45" t="s">
        <v>5</v>
      </c>
      <c r="C6" s="45" t="s">
        <v>6</v>
      </c>
      <c r="D6" s="226" t="s">
        <v>1232</v>
      </c>
      <c r="E6" s="45" t="s">
        <v>7</v>
      </c>
      <c r="F6" s="74" t="s">
        <v>833</v>
      </c>
      <c r="G6" s="45" t="s">
        <v>683</v>
      </c>
    </row>
    <row r="7" ht="15.75" customHeight="1" spans="1:7">
      <c r="A7" s="339" t="s">
        <v>1810</v>
      </c>
      <c r="B7" s="340" t="s">
        <v>393</v>
      </c>
      <c r="C7" s="76">
        <f>'4-7-1投资性房地产（成本计量）'!S25</f>
        <v>0</v>
      </c>
      <c r="D7" s="76">
        <f>'4-7-1投资性房地产（成本计量）'!T25</f>
        <v>0</v>
      </c>
      <c r="E7" s="76">
        <f>'4-7-1投资性房地产（成本计量）'!W25</f>
        <v>0</v>
      </c>
      <c r="F7" s="47">
        <f>E7-C7</f>
        <v>0</v>
      </c>
      <c r="G7" s="341" t="str">
        <f>IF(C7=0,"",F7/C7*100)</f>
        <v/>
      </c>
    </row>
    <row r="8" ht="15.75" customHeight="1" spans="1:7">
      <c r="A8" s="339" t="s">
        <v>1811</v>
      </c>
      <c r="B8" s="340" t="s">
        <v>394</v>
      </c>
      <c r="C8" s="76">
        <f>'4-7-2投资性房地产（公允计量）'!S27</f>
        <v>0</v>
      </c>
      <c r="D8" s="76"/>
      <c r="E8" s="76">
        <f>'4-7-2投资性房地产（公允计量）'!T27</f>
        <v>0</v>
      </c>
      <c r="F8" s="47">
        <f>E8-C8</f>
        <v>0</v>
      </c>
      <c r="G8" s="341" t="str">
        <f>IF(C8=0,"",F8/C8*100)</f>
        <v/>
      </c>
    </row>
    <row r="9" ht="15.75" customHeight="1" spans="1:7">
      <c r="A9" s="339" t="s">
        <v>1812</v>
      </c>
      <c r="B9" s="340" t="s">
        <v>395</v>
      </c>
      <c r="C9" s="76">
        <f>'4-7-3投资性地产（成本计量）'!N31</f>
        <v>0</v>
      </c>
      <c r="D9" s="76">
        <f>'4-7-3投资性地产（成本计量）'!O31</f>
        <v>0</v>
      </c>
      <c r="E9" s="76">
        <f>'4-7-3投资性地产（成本计量）'!P31</f>
        <v>0</v>
      </c>
      <c r="F9" s="47">
        <f>E9-C9</f>
        <v>0</v>
      </c>
      <c r="G9" s="341" t="str">
        <f>IF(C9=0,"",F9/C9*100)</f>
        <v/>
      </c>
    </row>
    <row r="10" ht="15.75" customHeight="1" spans="1:7">
      <c r="A10" s="339" t="s">
        <v>1813</v>
      </c>
      <c r="B10" s="340" t="s">
        <v>1814</v>
      </c>
      <c r="C10" s="76">
        <f>'4-7-4投资性地产（公允计量）'!N27</f>
        <v>0</v>
      </c>
      <c r="D10" s="76"/>
      <c r="E10" s="47">
        <f>'4-7-4投资性地产（公允计量）'!O27</f>
        <v>0</v>
      </c>
      <c r="F10" s="47">
        <f>E10-C10</f>
        <v>0</v>
      </c>
      <c r="G10" s="341" t="str">
        <f>IF(C10=0,"",F10/C10*100)</f>
        <v/>
      </c>
    </row>
    <row r="11" ht="15.75" customHeight="1" spans="1:7">
      <c r="A11" s="339"/>
      <c r="B11" s="92"/>
      <c r="C11" s="76"/>
      <c r="D11" s="76"/>
      <c r="E11" s="47"/>
      <c r="F11" s="47"/>
      <c r="G11" s="342"/>
    </row>
    <row r="12" ht="15.75" customHeight="1" spans="1:7">
      <c r="A12" s="339"/>
      <c r="B12" s="92"/>
      <c r="C12" s="76"/>
      <c r="D12" s="76"/>
      <c r="E12" s="47"/>
      <c r="F12" s="47"/>
      <c r="G12" s="342"/>
    </row>
    <row r="13" ht="15.75" customHeight="1" spans="1:7">
      <c r="A13" s="45"/>
      <c r="B13" s="92"/>
      <c r="C13" s="76"/>
      <c r="D13" s="76"/>
      <c r="E13" s="47"/>
      <c r="F13" s="47"/>
      <c r="G13" s="342"/>
    </row>
    <row r="14" ht="15.75" customHeight="1" spans="1:7">
      <c r="A14" s="45"/>
      <c r="B14" s="92"/>
      <c r="C14" s="76"/>
      <c r="D14" s="76"/>
      <c r="E14" s="47"/>
      <c r="F14" s="47"/>
      <c r="G14" s="342"/>
    </row>
    <row r="15" ht="15.75" customHeight="1" spans="1:7">
      <c r="A15" s="45"/>
      <c r="B15" s="92"/>
      <c r="C15" s="76"/>
      <c r="D15" s="76"/>
      <c r="E15" s="47"/>
      <c r="F15" s="47"/>
      <c r="G15" s="342"/>
    </row>
    <row r="16" ht="15.75" customHeight="1" spans="1:7">
      <c r="A16" s="45"/>
      <c r="B16" s="92"/>
      <c r="C16" s="76"/>
      <c r="D16" s="76"/>
      <c r="E16" s="47"/>
      <c r="F16" s="47"/>
      <c r="G16" s="342"/>
    </row>
    <row r="17" ht="15.75" customHeight="1" spans="1:7">
      <c r="A17" s="45"/>
      <c r="B17" s="92"/>
      <c r="C17" s="76"/>
      <c r="D17" s="76"/>
      <c r="E17" s="47"/>
      <c r="F17" s="47"/>
      <c r="G17" s="342"/>
    </row>
    <row r="18" ht="15.75" customHeight="1" spans="1:7">
      <c r="A18" s="45"/>
      <c r="B18" s="92"/>
      <c r="C18" s="76"/>
      <c r="D18" s="76"/>
      <c r="E18" s="47"/>
      <c r="F18" s="47"/>
      <c r="G18" s="342"/>
    </row>
    <row r="19" ht="15.75" customHeight="1" spans="1:7">
      <c r="A19" s="45"/>
      <c r="B19" s="92"/>
      <c r="C19" s="76"/>
      <c r="D19" s="76"/>
      <c r="E19" s="47"/>
      <c r="F19" s="47"/>
      <c r="G19" s="342"/>
    </row>
    <row r="20" ht="15.75" customHeight="1" spans="1:7">
      <c r="A20" s="45"/>
      <c r="B20" s="92"/>
      <c r="C20" s="76"/>
      <c r="D20" s="76"/>
      <c r="E20" s="47"/>
      <c r="F20" s="47"/>
      <c r="G20" s="342"/>
    </row>
    <row r="21" ht="15.75" customHeight="1" spans="1:7">
      <c r="A21" s="45"/>
      <c r="B21" s="92"/>
      <c r="C21" s="76"/>
      <c r="D21" s="76"/>
      <c r="E21" s="47"/>
      <c r="F21" s="47"/>
      <c r="G21" s="342"/>
    </row>
    <row r="22" ht="15.75" customHeight="1" spans="1:7">
      <c r="A22" s="45"/>
      <c r="B22" s="92"/>
      <c r="C22" s="76"/>
      <c r="D22" s="76"/>
      <c r="E22" s="47"/>
      <c r="F22" s="47"/>
      <c r="G22" s="342"/>
    </row>
    <row r="23" ht="15.75" customHeight="1" spans="1:7">
      <c r="A23" s="45"/>
      <c r="B23" s="92"/>
      <c r="C23" s="76"/>
      <c r="D23" s="76"/>
      <c r="E23" s="47"/>
      <c r="F23" s="47"/>
      <c r="G23" s="342"/>
    </row>
    <row r="24" ht="15.75" customHeight="1" spans="1:7">
      <c r="A24" s="45"/>
      <c r="B24" s="92"/>
      <c r="C24" s="76"/>
      <c r="D24" s="76"/>
      <c r="E24" s="47"/>
      <c r="F24" s="47"/>
      <c r="G24" s="342"/>
    </row>
    <row r="25" ht="15.75" customHeight="1" spans="1:7">
      <c r="A25" s="91" t="s">
        <v>1815</v>
      </c>
      <c r="B25" s="50"/>
      <c r="C25" s="76">
        <f>SUM(C7:C24)</f>
        <v>0</v>
      </c>
      <c r="D25" s="76">
        <f>SUM(D7:D24)</f>
        <v>0</v>
      </c>
      <c r="E25" s="76">
        <f>SUM(E7:E24)</f>
        <v>0</v>
      </c>
      <c r="F25" s="47">
        <f>E25-C25</f>
        <v>0</v>
      </c>
      <c r="G25" s="342" t="str">
        <f>IF(C25=0,"",F25/C25*100)</f>
        <v/>
      </c>
    </row>
    <row r="26" ht="15.75" customHeight="1" spans="1:7">
      <c r="A26" s="91" t="s">
        <v>1816</v>
      </c>
      <c r="B26" s="50"/>
      <c r="C26" s="94">
        <f>D25</f>
        <v>0</v>
      </c>
      <c r="D26" s="94"/>
      <c r="E26" s="47"/>
      <c r="F26" s="47"/>
      <c r="G26" s="342"/>
    </row>
    <row r="27" ht="15.75" customHeight="1" spans="1:7">
      <c r="A27" s="91" t="s">
        <v>1817</v>
      </c>
      <c r="B27" s="50"/>
      <c r="C27" s="76">
        <f>C25-C26</f>
        <v>0</v>
      </c>
      <c r="D27" s="76"/>
      <c r="E27" s="76">
        <f>E25-E26</f>
        <v>0</v>
      </c>
      <c r="F27" s="47">
        <f>E27-C27</f>
        <v>0</v>
      </c>
      <c r="G27" s="342" t="str">
        <f>IF(C27=0,"",F27/C27*100)</f>
        <v/>
      </c>
    </row>
    <row r="28" ht="15.75" customHeight="1" spans="5:8">
      <c r="E28" s="40" t="str">
        <f>"评估人员："&amp;基本信息输入表!$Q$51</f>
        <v>评估人员：资谷才、王晓</v>
      </c>
      <c r="H28" s="48" t="s">
        <v>837</v>
      </c>
    </row>
    <row r="29" ht="15.75" customHeight="1"/>
  </sheetData>
  <mergeCells count="5">
    <mergeCell ref="A2:G2"/>
    <mergeCell ref="A3:G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AG29"/>
  <sheetViews>
    <sheetView showGridLines="0" topLeftCell="K8" workbookViewId="0">
      <selection activeCell="AE26" sqref="AE26"/>
    </sheetView>
  </sheetViews>
  <sheetFormatPr defaultColWidth="9" defaultRowHeight="15.75" customHeight="1"/>
  <cols>
    <col min="1" max="1" width="5.5" style="9" customWidth="1"/>
    <col min="2" max="4" width="11.1666666666667" style="9" customWidth="1" outlineLevel="1"/>
    <col min="5" max="7" width="8" style="9" customWidth="1" outlineLevel="1"/>
    <col min="8" max="8" width="7.16666666666667" style="9" customWidth="1"/>
    <col min="9" max="9" width="13" style="9" customWidth="1"/>
    <col min="10" max="10" width="9.16666666666667" style="9" customWidth="1"/>
    <col min="11" max="11" width="18.1666666666667" style="9" customWidth="1"/>
    <col min="12" max="12" width="7.66666666666667" style="9" customWidth="1"/>
    <col min="13" max="13" width="5.16666666666667" style="9" customWidth="1"/>
    <col min="14" max="14" width="4.66666666666667" style="9" customWidth="1"/>
    <col min="15" max="16" width="8" style="9" customWidth="1"/>
    <col min="17" max="17" width="7.66666666666667" style="9" customWidth="1"/>
    <col min="18" max="18" width="9.66666666666667" style="9" customWidth="1"/>
    <col min="19" max="19" width="10.1666666666667" style="9" customWidth="1"/>
    <col min="20" max="20" width="15" style="9" customWidth="1"/>
    <col min="21" max="21" width="9.66666666666667" style="9" customWidth="1"/>
    <col min="22" max="22" width="7.66666666666667" style="9" customWidth="1"/>
    <col min="23" max="23" width="10" style="9" customWidth="1"/>
    <col min="24" max="24" width="7.16666666666667" style="9" customWidth="1"/>
    <col min="25" max="25" width="7.66666666666667" style="9" customWidth="1"/>
    <col min="26" max="26" width="6" style="9" customWidth="1"/>
    <col min="27" max="27" width="9" style="8" customWidth="1"/>
    <col min="28" max="29" width="8.66666666666667" style="9" hidden="1" customWidth="1" outlineLevel="1"/>
    <col min="30" max="30" width="14.6666666666667" style="9" hidden="1" customWidth="1" outlineLevel="1"/>
    <col min="31" max="31" width="9" style="9" customWidth="1" collapsed="1"/>
    <col min="32" max="33" width="9" style="9" customWidth="1"/>
    <col min="34" max="16384" width="9" style="9"/>
  </cols>
  <sheetData>
    <row r="1" customHeight="1" spans="1:1">
      <c r="A1" s="10" t="s">
        <v>0</v>
      </c>
    </row>
    <row r="2" s="7" customFormat="1" ht="30" customHeight="1" spans="1:27">
      <c r="A2" s="11" t="s">
        <v>82</v>
      </c>
      <c r="AA2" s="12"/>
    </row>
    <row r="3" customHeight="1" spans="1:1">
      <c r="A3" s="8" t="str">
        <f>"评估基准日："&amp;TEXT(基本信息输入表!M7,"yyyy年mm月dd日")</f>
        <v>评估基准日：2024年04月30日</v>
      </c>
    </row>
    <row r="4" ht="14.25" customHeight="1" spans="15:24">
      <c r="O4" s="8"/>
      <c r="P4" s="8"/>
      <c r="Q4" s="8"/>
      <c r="R4" s="8"/>
      <c r="S4" s="8"/>
      <c r="T4" s="8"/>
      <c r="U4" s="8"/>
      <c r="V4" s="8"/>
      <c r="W4" s="8"/>
      <c r="X4" s="13" t="s">
        <v>1818</v>
      </c>
    </row>
    <row r="5" customHeight="1" spans="1:26">
      <c r="A5" s="16" t="str">
        <f>基本信息输入表!K6&amp;"："&amp;基本信息输入表!M6</f>
        <v>产权持有单位：昆明中石油昆仑车用天然气有限公司</v>
      </c>
      <c r="X5" s="89" t="s">
        <v>885</v>
      </c>
      <c r="Y5" s="15"/>
      <c r="Z5" s="15"/>
    </row>
    <row r="6" s="8" customFormat="1" ht="12.75" customHeight="1" spans="1:33">
      <c r="A6" s="32" t="s">
        <v>1485</v>
      </c>
      <c r="B6" s="32" t="s">
        <v>1819</v>
      </c>
      <c r="C6" s="84"/>
      <c r="D6" s="84"/>
      <c r="E6" s="84"/>
      <c r="F6" s="84"/>
      <c r="G6" s="81"/>
      <c r="H6" s="32" t="s">
        <v>1820</v>
      </c>
      <c r="I6" s="79" t="s">
        <v>1821</v>
      </c>
      <c r="J6" s="79" t="s">
        <v>1822</v>
      </c>
      <c r="K6" s="79" t="s">
        <v>1823</v>
      </c>
      <c r="L6" s="79" t="s">
        <v>1824</v>
      </c>
      <c r="M6" s="32" t="s">
        <v>1825</v>
      </c>
      <c r="N6" s="99" t="s">
        <v>1826</v>
      </c>
      <c r="O6" s="333" t="s">
        <v>1488</v>
      </c>
      <c r="P6" s="333" t="s">
        <v>1827</v>
      </c>
      <c r="Q6" s="99" t="s">
        <v>1828</v>
      </c>
      <c r="R6" s="32" t="s">
        <v>1491</v>
      </c>
      <c r="S6" s="81"/>
      <c r="T6" s="79" t="s">
        <v>1492</v>
      </c>
      <c r="U6" s="32" t="s">
        <v>1493</v>
      </c>
      <c r="V6" s="84"/>
      <c r="W6" s="81"/>
      <c r="X6" s="99" t="s">
        <v>1494</v>
      </c>
      <c r="Y6" s="79" t="s">
        <v>1829</v>
      </c>
      <c r="Z6" s="99" t="s">
        <v>1495</v>
      </c>
      <c r="AB6" s="9"/>
      <c r="AC6" s="9"/>
      <c r="AD6" s="9"/>
      <c r="AE6" s="9"/>
      <c r="AF6" s="9"/>
      <c r="AG6" s="9"/>
    </row>
    <row r="7" s="80" customFormat="1" ht="12.75" customHeight="1" spans="1:33">
      <c r="A7" s="100"/>
      <c r="B7" s="337" t="s">
        <v>1830</v>
      </c>
      <c r="C7" s="338" t="s">
        <v>1831</v>
      </c>
      <c r="D7" s="338" t="s">
        <v>1832</v>
      </c>
      <c r="E7" s="338" t="s">
        <v>1833</v>
      </c>
      <c r="F7" s="338" t="s">
        <v>1834</v>
      </c>
      <c r="G7" s="338" t="s">
        <v>1835</v>
      </c>
      <c r="H7" s="100"/>
      <c r="I7" s="95"/>
      <c r="J7" s="95"/>
      <c r="K7" s="95"/>
      <c r="L7" s="95"/>
      <c r="M7" s="100"/>
      <c r="N7" s="100"/>
      <c r="O7" s="95"/>
      <c r="P7" s="95"/>
      <c r="Q7" s="100"/>
      <c r="R7" s="108" t="s">
        <v>1836</v>
      </c>
      <c r="S7" s="109" t="s">
        <v>1837</v>
      </c>
      <c r="T7" s="95"/>
      <c r="U7" s="109" t="s">
        <v>1836</v>
      </c>
      <c r="V7" s="110" t="s">
        <v>1838</v>
      </c>
      <c r="W7" s="109" t="s">
        <v>1837</v>
      </c>
      <c r="X7" s="100"/>
      <c r="Y7" s="95"/>
      <c r="Z7" s="100"/>
      <c r="AA7" s="8" t="s">
        <v>1501</v>
      </c>
      <c r="AB7" s="9"/>
      <c r="AC7" s="9"/>
      <c r="AD7" s="9"/>
      <c r="AE7" s="9"/>
      <c r="AF7" s="9"/>
      <c r="AG7" s="9"/>
    </row>
    <row r="8" ht="15.5" customHeight="1" spans="1:27">
      <c r="A8" s="19" t="str">
        <f>IF(J8="","",ROW()-7)</f>
        <v/>
      </c>
      <c r="B8" s="19"/>
      <c r="C8" s="20"/>
      <c r="D8" s="20"/>
      <c r="E8" s="20"/>
      <c r="F8" s="20"/>
      <c r="G8" s="20"/>
      <c r="H8" s="19"/>
      <c r="I8" s="20"/>
      <c r="J8" s="20"/>
      <c r="K8" s="20"/>
      <c r="L8" s="20"/>
      <c r="M8" s="20"/>
      <c r="N8" s="21"/>
      <c r="O8" s="20"/>
      <c r="P8" s="55"/>
      <c r="Q8" s="22"/>
      <c r="R8" s="22"/>
      <c r="S8" s="22"/>
      <c r="T8" s="22"/>
      <c r="U8" s="22"/>
      <c r="V8" s="55"/>
      <c r="W8" s="22"/>
      <c r="X8" s="30" t="str">
        <f>IF(S8-T8=0,"",(W8-S8+T8)/(S8-T8)*100)</f>
        <v/>
      </c>
      <c r="Y8" s="22" t="str">
        <f>IF(P8=0,"",U8/P8)</f>
        <v/>
      </c>
      <c r="Z8" s="53"/>
      <c r="AA8" s="8" t="s">
        <v>1839</v>
      </c>
    </row>
    <row r="9" ht="15.5" customHeight="1" spans="1:27">
      <c r="A9" s="19" t="str">
        <f t="shared" ref="A9:A24" si="0">IF(J9="","",ROW()-7)</f>
        <v/>
      </c>
      <c r="B9" s="19"/>
      <c r="C9" s="20"/>
      <c r="D9" s="20"/>
      <c r="E9" s="20"/>
      <c r="F9" s="20"/>
      <c r="G9" s="20"/>
      <c r="H9" s="19"/>
      <c r="I9" s="20"/>
      <c r="J9" s="20"/>
      <c r="K9" s="20"/>
      <c r="L9" s="20"/>
      <c r="M9" s="20"/>
      <c r="N9" s="21"/>
      <c r="O9" s="20"/>
      <c r="P9" s="55"/>
      <c r="Q9" s="22"/>
      <c r="R9" s="22"/>
      <c r="S9" s="22"/>
      <c r="T9" s="22"/>
      <c r="U9" s="22"/>
      <c r="V9" s="55"/>
      <c r="W9" s="22"/>
      <c r="X9" s="30" t="str">
        <f t="shared" ref="X9:X27" si="1">IF(S9-T9=0,"",(W9-S9+T9)/(S9-T9)*100)</f>
        <v/>
      </c>
      <c r="Y9" s="22" t="str">
        <f t="shared" ref="Y9:Y24" si="2">IF(P9=0,"",U9/P9)</f>
        <v/>
      </c>
      <c r="Z9" s="53"/>
      <c r="AA9" s="8" t="s">
        <v>1840</v>
      </c>
    </row>
    <row r="10" ht="15.5" customHeight="1" spans="1:27">
      <c r="A10" s="19" t="str">
        <f t="shared" si="0"/>
        <v/>
      </c>
      <c r="B10" s="19"/>
      <c r="C10" s="20"/>
      <c r="D10" s="20"/>
      <c r="E10" s="20"/>
      <c r="F10" s="20"/>
      <c r="G10" s="20"/>
      <c r="H10" s="19"/>
      <c r="I10" s="20"/>
      <c r="J10" s="20"/>
      <c r="K10" s="20"/>
      <c r="L10" s="20"/>
      <c r="M10" s="20"/>
      <c r="N10" s="21"/>
      <c r="O10" s="20"/>
      <c r="P10" s="55"/>
      <c r="Q10" s="22"/>
      <c r="R10" s="22"/>
      <c r="S10" s="22"/>
      <c r="T10" s="22"/>
      <c r="U10" s="22"/>
      <c r="V10" s="55"/>
      <c r="W10" s="22"/>
      <c r="X10" s="30" t="str">
        <f t="shared" si="1"/>
        <v/>
      </c>
      <c r="Y10" s="22" t="str">
        <f t="shared" si="2"/>
        <v/>
      </c>
      <c r="Z10" s="53"/>
      <c r="AA10" s="8" t="s">
        <v>1841</v>
      </c>
    </row>
    <row r="11" ht="15.5" customHeight="1" spans="1:27">
      <c r="A11" s="19" t="str">
        <f t="shared" si="0"/>
        <v/>
      </c>
      <c r="B11" s="19"/>
      <c r="C11" s="20"/>
      <c r="D11" s="20"/>
      <c r="E11" s="20"/>
      <c r="F11" s="20"/>
      <c r="G11" s="20"/>
      <c r="H11" s="19"/>
      <c r="I11" s="20"/>
      <c r="J11" s="20"/>
      <c r="K11" s="20"/>
      <c r="L11" s="20"/>
      <c r="M11" s="20"/>
      <c r="N11" s="21"/>
      <c r="O11" s="20"/>
      <c r="P11" s="55"/>
      <c r="Q11" s="22"/>
      <c r="R11" s="22"/>
      <c r="S11" s="22"/>
      <c r="T11" s="22"/>
      <c r="U11" s="22"/>
      <c r="V11" s="55"/>
      <c r="W11" s="22"/>
      <c r="X11" s="30" t="str">
        <f t="shared" si="1"/>
        <v/>
      </c>
      <c r="Y11" s="22" t="str">
        <f t="shared" si="2"/>
        <v/>
      </c>
      <c r="Z11" s="53"/>
      <c r="AA11" s="8" t="s">
        <v>1842</v>
      </c>
    </row>
    <row r="12" ht="15.5" customHeight="1" spans="1:27">
      <c r="A12" s="19" t="str">
        <f t="shared" si="0"/>
        <v/>
      </c>
      <c r="B12" s="19"/>
      <c r="C12" s="20"/>
      <c r="D12" s="20"/>
      <c r="E12" s="20"/>
      <c r="F12" s="20"/>
      <c r="G12" s="20"/>
      <c r="H12" s="19"/>
      <c r="I12" s="20"/>
      <c r="J12" s="20"/>
      <c r="K12" s="20"/>
      <c r="L12" s="20"/>
      <c r="M12" s="20"/>
      <c r="N12" s="21"/>
      <c r="O12" s="20"/>
      <c r="P12" s="55"/>
      <c r="Q12" s="22"/>
      <c r="R12" s="22"/>
      <c r="S12" s="22"/>
      <c r="T12" s="22"/>
      <c r="U12" s="22"/>
      <c r="V12" s="55"/>
      <c r="W12" s="22"/>
      <c r="X12" s="30" t="str">
        <f t="shared" si="1"/>
        <v/>
      </c>
      <c r="Y12" s="22" t="str">
        <f t="shared" si="2"/>
        <v/>
      </c>
      <c r="Z12" s="53"/>
      <c r="AA12" s="8" t="s">
        <v>1843</v>
      </c>
    </row>
    <row r="13" ht="15.5" customHeight="1" spans="1:27">
      <c r="A13" s="19" t="str">
        <f t="shared" si="0"/>
        <v/>
      </c>
      <c r="B13" s="19"/>
      <c r="C13" s="20"/>
      <c r="D13" s="20"/>
      <c r="E13" s="20"/>
      <c r="F13" s="20"/>
      <c r="G13" s="20"/>
      <c r="H13" s="19"/>
      <c r="I13" s="20"/>
      <c r="J13" s="20"/>
      <c r="K13" s="20"/>
      <c r="L13" s="20"/>
      <c r="M13" s="20"/>
      <c r="N13" s="21"/>
      <c r="O13" s="20"/>
      <c r="P13" s="55"/>
      <c r="Q13" s="22"/>
      <c r="R13" s="22"/>
      <c r="S13" s="22"/>
      <c r="T13" s="22"/>
      <c r="U13" s="22"/>
      <c r="V13" s="55"/>
      <c r="W13" s="22"/>
      <c r="X13" s="30" t="str">
        <f t="shared" si="1"/>
        <v/>
      </c>
      <c r="Y13" s="22" t="str">
        <f t="shared" si="2"/>
        <v/>
      </c>
      <c r="Z13" s="53"/>
      <c r="AA13" s="8" t="s">
        <v>1844</v>
      </c>
    </row>
    <row r="14" ht="15.5" customHeight="1" spans="1:27">
      <c r="A14" s="19" t="str">
        <f t="shared" si="0"/>
        <v/>
      </c>
      <c r="B14" s="19"/>
      <c r="C14" s="20"/>
      <c r="D14" s="20"/>
      <c r="E14" s="20"/>
      <c r="F14" s="20"/>
      <c r="G14" s="20"/>
      <c r="H14" s="19"/>
      <c r="I14" s="20"/>
      <c r="J14" s="20"/>
      <c r="K14" s="20"/>
      <c r="L14" s="20"/>
      <c r="M14" s="20"/>
      <c r="N14" s="21"/>
      <c r="O14" s="20"/>
      <c r="P14" s="55"/>
      <c r="Q14" s="22"/>
      <c r="R14" s="22"/>
      <c r="S14" s="22"/>
      <c r="T14" s="22"/>
      <c r="U14" s="22"/>
      <c r="V14" s="55"/>
      <c r="W14" s="22"/>
      <c r="X14" s="30" t="str">
        <f t="shared" si="1"/>
        <v/>
      </c>
      <c r="Y14" s="22" t="str">
        <f t="shared" si="2"/>
        <v/>
      </c>
      <c r="Z14" s="53"/>
      <c r="AA14" s="8" t="s">
        <v>1845</v>
      </c>
    </row>
    <row r="15" ht="15.5" customHeight="1" spans="1:27">
      <c r="A15" s="19" t="str">
        <f t="shared" si="0"/>
        <v/>
      </c>
      <c r="B15" s="19"/>
      <c r="C15" s="20"/>
      <c r="D15" s="20"/>
      <c r="E15" s="20"/>
      <c r="F15" s="20"/>
      <c r="G15" s="20"/>
      <c r="H15" s="19"/>
      <c r="I15" s="20"/>
      <c r="J15" s="20"/>
      <c r="K15" s="20"/>
      <c r="L15" s="20"/>
      <c r="M15" s="20"/>
      <c r="N15" s="21"/>
      <c r="O15" s="20"/>
      <c r="P15" s="55"/>
      <c r="Q15" s="22"/>
      <c r="R15" s="22"/>
      <c r="S15" s="22"/>
      <c r="T15" s="22"/>
      <c r="U15" s="22"/>
      <c r="V15" s="55"/>
      <c r="W15" s="22"/>
      <c r="X15" s="30" t="str">
        <f t="shared" si="1"/>
        <v/>
      </c>
      <c r="Y15" s="22" t="str">
        <f t="shared" si="2"/>
        <v/>
      </c>
      <c r="Z15" s="53"/>
      <c r="AA15" s="8" t="s">
        <v>1846</v>
      </c>
    </row>
    <row r="16" ht="15.5" customHeight="1" spans="1:27">
      <c r="A16" s="19" t="str">
        <f t="shared" si="0"/>
        <v/>
      </c>
      <c r="B16" s="19"/>
      <c r="C16" s="20"/>
      <c r="D16" s="20"/>
      <c r="E16" s="20"/>
      <c r="F16" s="20"/>
      <c r="G16" s="20"/>
      <c r="H16" s="19"/>
      <c r="I16" s="20"/>
      <c r="J16" s="20"/>
      <c r="K16" s="20"/>
      <c r="L16" s="20"/>
      <c r="M16" s="20"/>
      <c r="N16" s="21"/>
      <c r="O16" s="20"/>
      <c r="P16" s="55"/>
      <c r="Q16" s="22"/>
      <c r="R16" s="22"/>
      <c r="S16" s="22"/>
      <c r="T16" s="22"/>
      <c r="U16" s="22"/>
      <c r="V16" s="55"/>
      <c r="W16" s="22"/>
      <c r="X16" s="30" t="str">
        <f t="shared" si="1"/>
        <v/>
      </c>
      <c r="Y16" s="22" t="str">
        <f t="shared" si="2"/>
        <v/>
      </c>
      <c r="Z16" s="53"/>
      <c r="AA16" s="8" t="s">
        <v>1847</v>
      </c>
    </row>
    <row r="17" ht="15.5" customHeight="1" spans="1:27">
      <c r="A17" s="19" t="str">
        <f t="shared" si="0"/>
        <v/>
      </c>
      <c r="B17" s="19"/>
      <c r="C17" s="20"/>
      <c r="D17" s="20"/>
      <c r="E17" s="20"/>
      <c r="F17" s="20"/>
      <c r="G17" s="20"/>
      <c r="H17" s="19"/>
      <c r="I17" s="20"/>
      <c r="J17" s="20"/>
      <c r="K17" s="20"/>
      <c r="L17" s="20"/>
      <c r="M17" s="20"/>
      <c r="N17" s="21"/>
      <c r="O17" s="20"/>
      <c r="P17" s="55"/>
      <c r="Q17" s="22"/>
      <c r="R17" s="22"/>
      <c r="S17" s="22"/>
      <c r="T17" s="22"/>
      <c r="U17" s="22"/>
      <c r="V17" s="55"/>
      <c r="W17" s="22"/>
      <c r="X17" s="30" t="str">
        <f t="shared" si="1"/>
        <v/>
      </c>
      <c r="Y17" s="22" t="str">
        <f t="shared" si="2"/>
        <v/>
      </c>
      <c r="Z17" s="53"/>
      <c r="AA17" s="8" t="s">
        <v>1848</v>
      </c>
    </row>
    <row r="18" ht="15.5" customHeight="1" spans="1:27">
      <c r="A18" s="19" t="str">
        <f t="shared" si="0"/>
        <v/>
      </c>
      <c r="B18" s="19"/>
      <c r="C18" s="20"/>
      <c r="D18" s="20"/>
      <c r="E18" s="20"/>
      <c r="F18" s="20"/>
      <c r="G18" s="20"/>
      <c r="H18" s="19"/>
      <c r="I18" s="20"/>
      <c r="J18" s="20"/>
      <c r="K18" s="20"/>
      <c r="L18" s="20"/>
      <c r="M18" s="20"/>
      <c r="N18" s="21"/>
      <c r="O18" s="20"/>
      <c r="P18" s="55"/>
      <c r="Q18" s="22"/>
      <c r="R18" s="22"/>
      <c r="S18" s="22"/>
      <c r="T18" s="22"/>
      <c r="U18" s="22"/>
      <c r="V18" s="55"/>
      <c r="W18" s="22"/>
      <c r="X18" s="30" t="str">
        <f t="shared" si="1"/>
        <v/>
      </c>
      <c r="Y18" s="22" t="str">
        <f t="shared" si="2"/>
        <v/>
      </c>
      <c r="Z18" s="53"/>
      <c r="AA18" s="8" t="s">
        <v>1849</v>
      </c>
    </row>
    <row r="19" ht="15.5" customHeight="1" spans="1:27">
      <c r="A19" s="19" t="str">
        <f t="shared" si="0"/>
        <v/>
      </c>
      <c r="B19" s="19"/>
      <c r="C19" s="20"/>
      <c r="D19" s="20"/>
      <c r="E19" s="20"/>
      <c r="F19" s="20"/>
      <c r="G19" s="20"/>
      <c r="H19" s="19"/>
      <c r="I19" s="20"/>
      <c r="J19" s="20"/>
      <c r="K19" s="20"/>
      <c r="L19" s="20"/>
      <c r="M19" s="20"/>
      <c r="N19" s="21"/>
      <c r="O19" s="20"/>
      <c r="P19" s="55"/>
      <c r="Q19" s="22"/>
      <c r="R19" s="22"/>
      <c r="S19" s="22"/>
      <c r="T19" s="22"/>
      <c r="U19" s="22"/>
      <c r="V19" s="55"/>
      <c r="W19" s="22"/>
      <c r="X19" s="30" t="str">
        <f t="shared" si="1"/>
        <v/>
      </c>
      <c r="Y19" s="22" t="str">
        <f t="shared" si="2"/>
        <v/>
      </c>
      <c r="Z19" s="53"/>
      <c r="AA19" s="8" t="s">
        <v>1850</v>
      </c>
    </row>
    <row r="20" ht="15.5" customHeight="1" spans="1:27">
      <c r="A20" s="19" t="str">
        <f t="shared" si="0"/>
        <v/>
      </c>
      <c r="B20" s="19"/>
      <c r="C20" s="20"/>
      <c r="D20" s="20"/>
      <c r="E20" s="20"/>
      <c r="F20" s="20"/>
      <c r="G20" s="20"/>
      <c r="H20" s="19"/>
      <c r="I20" s="20"/>
      <c r="J20" s="20"/>
      <c r="K20" s="20"/>
      <c r="L20" s="20"/>
      <c r="M20" s="20"/>
      <c r="N20" s="21"/>
      <c r="O20" s="20"/>
      <c r="P20" s="55"/>
      <c r="Q20" s="22"/>
      <c r="R20" s="22"/>
      <c r="S20" s="22"/>
      <c r="T20" s="22"/>
      <c r="U20" s="22"/>
      <c r="V20" s="55"/>
      <c r="W20" s="22"/>
      <c r="X20" s="30" t="str">
        <f t="shared" si="1"/>
        <v/>
      </c>
      <c r="Y20" s="22" t="str">
        <f t="shared" si="2"/>
        <v/>
      </c>
      <c r="Z20" s="53"/>
      <c r="AA20" s="8" t="s">
        <v>1851</v>
      </c>
    </row>
    <row r="21" ht="15.5" customHeight="1" spans="1:27">
      <c r="A21" s="19" t="str">
        <f t="shared" si="0"/>
        <v/>
      </c>
      <c r="B21" s="19"/>
      <c r="C21" s="20"/>
      <c r="D21" s="20"/>
      <c r="E21" s="20"/>
      <c r="F21" s="20"/>
      <c r="G21" s="20"/>
      <c r="H21" s="19"/>
      <c r="I21" s="20"/>
      <c r="J21" s="20"/>
      <c r="K21" s="20"/>
      <c r="L21" s="20"/>
      <c r="M21" s="20"/>
      <c r="N21" s="21"/>
      <c r="O21" s="20"/>
      <c r="P21" s="55"/>
      <c r="Q21" s="22"/>
      <c r="R21" s="22"/>
      <c r="S21" s="22"/>
      <c r="T21" s="22"/>
      <c r="U21" s="22"/>
      <c r="V21" s="55"/>
      <c r="W21" s="22"/>
      <c r="X21" s="30" t="str">
        <f t="shared" si="1"/>
        <v/>
      </c>
      <c r="Y21" s="22" t="str">
        <f t="shared" si="2"/>
        <v/>
      </c>
      <c r="Z21" s="53"/>
      <c r="AA21" s="8" t="s">
        <v>1852</v>
      </c>
    </row>
    <row r="22" ht="15.5" customHeight="1" spans="1:27">
      <c r="A22" s="19" t="str">
        <f t="shared" si="0"/>
        <v/>
      </c>
      <c r="B22" s="19"/>
      <c r="C22" s="20"/>
      <c r="D22" s="20"/>
      <c r="E22" s="20"/>
      <c r="F22" s="20"/>
      <c r="G22" s="20"/>
      <c r="H22" s="19"/>
      <c r="I22" s="20"/>
      <c r="J22" s="20"/>
      <c r="K22" s="20"/>
      <c r="L22" s="20"/>
      <c r="M22" s="20"/>
      <c r="N22" s="21"/>
      <c r="O22" s="20"/>
      <c r="P22" s="55"/>
      <c r="Q22" s="22"/>
      <c r="R22" s="22"/>
      <c r="S22" s="22"/>
      <c r="T22" s="22"/>
      <c r="U22" s="22"/>
      <c r="V22" s="55"/>
      <c r="W22" s="22"/>
      <c r="X22" s="30" t="str">
        <f t="shared" si="1"/>
        <v/>
      </c>
      <c r="Y22" s="22" t="str">
        <f t="shared" si="2"/>
        <v/>
      </c>
      <c r="Z22" s="53"/>
      <c r="AA22" s="8" t="s">
        <v>1853</v>
      </c>
    </row>
    <row r="23" ht="15.5" customHeight="1" spans="1:27">
      <c r="A23" s="19" t="str">
        <f t="shared" si="0"/>
        <v/>
      </c>
      <c r="B23" s="19"/>
      <c r="C23" s="20"/>
      <c r="D23" s="20"/>
      <c r="E23" s="20"/>
      <c r="F23" s="20"/>
      <c r="G23" s="20"/>
      <c r="H23" s="19"/>
      <c r="I23" s="20"/>
      <c r="J23" s="20"/>
      <c r="K23" s="20"/>
      <c r="L23" s="20"/>
      <c r="M23" s="20"/>
      <c r="N23" s="21"/>
      <c r="O23" s="20"/>
      <c r="P23" s="55"/>
      <c r="Q23" s="22"/>
      <c r="R23" s="22"/>
      <c r="S23" s="22"/>
      <c r="T23" s="22"/>
      <c r="U23" s="22"/>
      <c r="V23" s="55"/>
      <c r="W23" s="22"/>
      <c r="X23" s="30" t="str">
        <f t="shared" si="1"/>
        <v/>
      </c>
      <c r="Y23" s="22" t="str">
        <f t="shared" si="2"/>
        <v/>
      </c>
      <c r="Z23" s="53"/>
      <c r="AA23" s="8" t="s">
        <v>1854</v>
      </c>
    </row>
    <row r="24" ht="12.75" customHeight="1" spans="1:27">
      <c r="A24" s="19" t="str">
        <f t="shared" si="0"/>
        <v/>
      </c>
      <c r="B24" s="19"/>
      <c r="C24" s="20"/>
      <c r="D24" s="20"/>
      <c r="E24" s="20"/>
      <c r="F24" s="20"/>
      <c r="G24" s="20"/>
      <c r="H24" s="19"/>
      <c r="I24" s="20"/>
      <c r="J24" s="20"/>
      <c r="K24" s="20"/>
      <c r="L24" s="20"/>
      <c r="M24" s="20"/>
      <c r="N24" s="21"/>
      <c r="O24" s="20"/>
      <c r="P24" s="55"/>
      <c r="Q24" s="22"/>
      <c r="R24" s="22"/>
      <c r="S24" s="22"/>
      <c r="T24" s="22"/>
      <c r="U24" s="22"/>
      <c r="V24" s="55"/>
      <c r="W24" s="22"/>
      <c r="X24" s="30" t="str">
        <f t="shared" si="1"/>
        <v/>
      </c>
      <c r="Y24" s="22" t="str">
        <f t="shared" si="2"/>
        <v/>
      </c>
      <c r="Z24" s="53"/>
      <c r="AA24" s="8" t="s">
        <v>1855</v>
      </c>
    </row>
    <row r="25" ht="12.75" customHeight="1" spans="1:26">
      <c r="A25" s="19" t="s">
        <v>1856</v>
      </c>
      <c r="B25" s="84"/>
      <c r="C25" s="84"/>
      <c r="D25" s="84"/>
      <c r="E25" s="84"/>
      <c r="F25" s="84"/>
      <c r="G25" s="84"/>
      <c r="H25" s="84"/>
      <c r="I25" s="84"/>
      <c r="J25" s="81"/>
      <c r="K25" s="20"/>
      <c r="L25" s="20"/>
      <c r="M25" s="20"/>
      <c r="N25" s="53"/>
      <c r="O25" s="20"/>
      <c r="P25" s="55"/>
      <c r="Q25" s="22"/>
      <c r="R25" s="22">
        <f>SUM(R8:R24)</f>
        <v>0</v>
      </c>
      <c r="S25" s="22">
        <f>SUM(S8:S24)</f>
        <v>0</v>
      </c>
      <c r="T25" s="22">
        <f>SUM(T8:T24)</f>
        <v>0</v>
      </c>
      <c r="U25" s="22">
        <f>SUM(U8:U24)</f>
        <v>0</v>
      </c>
      <c r="V25" s="22"/>
      <c r="W25" s="22">
        <f>SUM(W8:W24)</f>
        <v>0</v>
      </c>
      <c r="X25" s="30" t="str">
        <f t="shared" si="1"/>
        <v/>
      </c>
      <c r="Y25" s="22"/>
      <c r="Z25" s="20"/>
    </row>
    <row r="26" ht="12.75" customHeight="1" spans="1:26">
      <c r="A26" s="19" t="s">
        <v>1816</v>
      </c>
      <c r="B26" s="84"/>
      <c r="C26" s="84"/>
      <c r="D26" s="84"/>
      <c r="E26" s="84"/>
      <c r="F26" s="84"/>
      <c r="G26" s="84"/>
      <c r="H26" s="84"/>
      <c r="I26" s="84"/>
      <c r="J26" s="81"/>
      <c r="K26" s="20"/>
      <c r="L26" s="20"/>
      <c r="M26" s="20"/>
      <c r="N26" s="53"/>
      <c r="O26" s="20"/>
      <c r="P26" s="55"/>
      <c r="Q26" s="22"/>
      <c r="R26" s="22"/>
      <c r="S26" s="22">
        <f>T25</f>
        <v>0</v>
      </c>
      <c r="T26" s="22"/>
      <c r="U26" s="22"/>
      <c r="V26" s="22"/>
      <c r="W26" s="22"/>
      <c r="X26" s="30"/>
      <c r="Y26" s="22"/>
      <c r="Z26" s="20"/>
    </row>
    <row r="27" customHeight="1" spans="1:26">
      <c r="A27" s="23" t="s">
        <v>1857</v>
      </c>
      <c r="B27" s="15"/>
      <c r="C27" s="15"/>
      <c r="D27" s="15"/>
      <c r="E27" s="15"/>
      <c r="F27" s="15"/>
      <c r="G27" s="15"/>
      <c r="H27" s="15"/>
      <c r="I27" s="15"/>
      <c r="J27" s="24"/>
      <c r="K27" s="37"/>
      <c r="L27" s="37"/>
      <c r="M27" s="23"/>
      <c r="N27" s="23"/>
      <c r="O27" s="23"/>
      <c r="P27" s="26"/>
      <c r="Q27" s="30"/>
      <c r="R27" s="25">
        <f>R25-R26</f>
        <v>0</v>
      </c>
      <c r="S27" s="25">
        <f>S25-S26</f>
        <v>0</v>
      </c>
      <c r="T27" s="30"/>
      <c r="U27" s="30">
        <f>U25</f>
        <v>0</v>
      </c>
      <c r="V27" s="23"/>
      <c r="W27" s="30">
        <f>W25</f>
        <v>0</v>
      </c>
      <c r="X27" s="30" t="str">
        <f t="shared" si="1"/>
        <v/>
      </c>
      <c r="Y27" s="22"/>
      <c r="Z27" s="207"/>
    </row>
    <row r="28" customHeight="1" spans="1:27">
      <c r="A28" s="9" t="str">
        <f>基本信息输入表!$K$6&amp;"填表人："&amp;基本信息输入表!$M$52</f>
        <v>产权持有单位填表人：包娴</v>
      </c>
      <c r="X28" s="9" t="str">
        <f>"评估人员："&amp;基本信息输入表!$Q$52</f>
        <v>评估人员：资谷才、王晓</v>
      </c>
      <c r="AA28" s="8" t="s">
        <v>1523</v>
      </c>
    </row>
    <row r="29" customHeight="1" spans="1:1">
      <c r="A29" s="9" t="str">
        <f>"填表日期："&amp;YEAR(基本信息输入表!$O$52)&amp;"年"&amp;MONTH(基本信息输入表!$O$52)&amp;"月"&amp;DAY(基本信息输入表!$O$52)&amp;"日"</f>
        <v>填表日期：2024年5月8日</v>
      </c>
    </row>
  </sheetData>
  <mergeCells count="26">
    <mergeCell ref="A2:Z2"/>
    <mergeCell ref="A3:Z3"/>
    <mergeCell ref="X4:Z4"/>
    <mergeCell ref="A5:N5"/>
    <mergeCell ref="X5:Z5"/>
    <mergeCell ref="B6:G6"/>
    <mergeCell ref="R6:S6"/>
    <mergeCell ref="U6:W6"/>
    <mergeCell ref="A25:J25"/>
    <mergeCell ref="A26:J26"/>
    <mergeCell ref="A27:J27"/>
    <mergeCell ref="A6:A7"/>
    <mergeCell ref="H6:H7"/>
    <mergeCell ref="I6:I7"/>
    <mergeCell ref="J6:J7"/>
    <mergeCell ref="K6:K7"/>
    <mergeCell ref="L6:L7"/>
    <mergeCell ref="M6:M7"/>
    <mergeCell ref="N6:N7"/>
    <mergeCell ref="O6:O7"/>
    <mergeCell ref="P6:P7"/>
    <mergeCell ref="Q6:Q7"/>
    <mergeCell ref="T6:T7"/>
    <mergeCell ref="X6:X7"/>
    <mergeCell ref="Y6:Y7"/>
    <mergeCell ref="Z6:Z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4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W29"/>
  <sheetViews>
    <sheetView showGridLines="0" zoomScale="89" zoomScaleNormal="89" topLeftCell="D4" workbookViewId="0">
      <selection activeCell="V26" sqref="V26"/>
    </sheetView>
  </sheetViews>
  <sheetFormatPr defaultColWidth="9" defaultRowHeight="12.75"/>
  <cols>
    <col min="1" max="1" width="5" style="9" customWidth="1"/>
    <col min="2" max="4" width="11.1666666666667" style="9" customWidth="1" outlineLevel="1"/>
    <col min="5" max="7" width="8" style="9" customWidth="1" outlineLevel="1"/>
    <col min="8" max="9" width="8.16666666666667" style="9" customWidth="1"/>
    <col min="10" max="10" width="9.5" style="9" customWidth="1"/>
    <col min="11" max="11" width="18" style="9" customWidth="1"/>
    <col min="12" max="12" width="8" style="9" customWidth="1"/>
    <col min="13" max="13" width="5.16666666666667" style="9" customWidth="1"/>
    <col min="14" max="14" width="4.66666666666667" style="9" customWidth="1"/>
    <col min="15" max="15" width="8" style="9" customWidth="1"/>
    <col min="16" max="17" width="7.66666666666667" style="9" customWidth="1"/>
    <col min="18" max="18" width="16.6666666666667" style="9" customWidth="1"/>
    <col min="19" max="19" width="10.1666666666667" style="9" customWidth="1"/>
    <col min="20" max="20" width="11.1666666666667" style="9" customWidth="1"/>
    <col min="21" max="21" width="7.16666666666667" style="9" customWidth="1"/>
    <col min="22" max="22" width="7.5" style="9" customWidth="1"/>
    <col min="23" max="23" width="9" style="8" customWidth="1"/>
    <col min="24" max="25" width="9" style="9" customWidth="1"/>
    <col min="26" max="16384" width="9" style="9"/>
  </cols>
  <sheetData>
    <row r="1" spans="1:1">
      <c r="A1" s="10" t="s">
        <v>0</v>
      </c>
    </row>
    <row r="2" s="7" customFormat="1" ht="30" customHeight="1" spans="1:23">
      <c r="A2" s="11" t="s">
        <v>1858</v>
      </c>
      <c r="W2" s="12"/>
    </row>
    <row r="3" ht="15.75" customHeight="1" spans="1:1">
      <c r="A3" s="8" t="str">
        <f>"评估基准日："&amp;TEXT(基本信息输入表!M7,"yyyy年mm月dd日")</f>
        <v>评估基准日：2024年04月30日</v>
      </c>
    </row>
    <row r="4" ht="14.25" customHeight="1" spans="8:22">
      <c r="H4" s="8"/>
      <c r="I4" s="8"/>
      <c r="J4" s="8"/>
      <c r="K4" s="8"/>
      <c r="L4" s="8"/>
      <c r="M4" s="8"/>
      <c r="N4" s="8"/>
      <c r="O4" s="8"/>
      <c r="P4" s="8"/>
      <c r="Q4" s="8"/>
      <c r="R4" s="8"/>
      <c r="S4" s="8"/>
      <c r="T4" s="8"/>
      <c r="U4" s="8"/>
      <c r="V4" s="13" t="s">
        <v>1859</v>
      </c>
    </row>
    <row r="5" ht="15.75" customHeight="1" spans="1:22">
      <c r="A5" s="14" t="str">
        <f>基本信息输入表!K6&amp;"："&amp;基本信息输入表!M6</f>
        <v>产权持有单位：昆明中石油昆仑车用天然气有限公司</v>
      </c>
      <c r="B5" s="15"/>
      <c r="C5" s="15"/>
      <c r="D5" s="15"/>
      <c r="E5" s="15"/>
      <c r="F5" s="15"/>
      <c r="G5" s="15"/>
      <c r="H5" s="15"/>
      <c r="I5" s="15"/>
      <c r="J5" s="15"/>
      <c r="K5" s="15"/>
      <c r="L5" s="15"/>
      <c r="M5" s="15"/>
      <c r="N5" s="15"/>
      <c r="O5" s="15"/>
      <c r="V5" s="13" t="s">
        <v>1484</v>
      </c>
    </row>
    <row r="6" s="8" customFormat="1" ht="15.75" customHeight="1" spans="1:22">
      <c r="A6" s="32" t="s">
        <v>1485</v>
      </c>
      <c r="B6" s="32" t="s">
        <v>1819</v>
      </c>
      <c r="C6" s="84"/>
      <c r="D6" s="84"/>
      <c r="E6" s="84"/>
      <c r="F6" s="84"/>
      <c r="G6" s="81"/>
      <c r="H6" s="32" t="s">
        <v>1820</v>
      </c>
      <c r="I6" s="79" t="s">
        <v>1821</v>
      </c>
      <c r="J6" s="79" t="s">
        <v>1822</v>
      </c>
      <c r="K6" s="79" t="s">
        <v>1823</v>
      </c>
      <c r="L6" s="79" t="s">
        <v>1824</v>
      </c>
      <c r="M6" s="32" t="s">
        <v>1825</v>
      </c>
      <c r="N6" s="99" t="s">
        <v>1826</v>
      </c>
      <c r="O6" s="333" t="s">
        <v>1488</v>
      </c>
      <c r="P6" s="333" t="s">
        <v>1827</v>
      </c>
      <c r="Q6" s="99" t="s">
        <v>1828</v>
      </c>
      <c r="R6" s="335" t="s">
        <v>1860</v>
      </c>
      <c r="S6" s="79" t="s">
        <v>1491</v>
      </c>
      <c r="T6" s="17" t="s">
        <v>1493</v>
      </c>
      <c r="U6" s="99" t="s">
        <v>1494</v>
      </c>
      <c r="V6" s="99" t="s">
        <v>1495</v>
      </c>
    </row>
    <row r="7" s="8" customFormat="1" spans="1:23">
      <c r="A7" s="100"/>
      <c r="B7" s="331" t="s">
        <v>1830</v>
      </c>
      <c r="C7" s="332" t="s">
        <v>1831</v>
      </c>
      <c r="D7" s="332" t="s">
        <v>1832</v>
      </c>
      <c r="E7" s="332" t="s">
        <v>1833</v>
      </c>
      <c r="F7" s="332" t="s">
        <v>1834</v>
      </c>
      <c r="G7" s="332" t="s">
        <v>1835</v>
      </c>
      <c r="H7" s="100"/>
      <c r="I7" s="95"/>
      <c r="J7" s="95"/>
      <c r="K7" s="95"/>
      <c r="L7" s="95"/>
      <c r="M7" s="100"/>
      <c r="N7" s="100"/>
      <c r="O7" s="95"/>
      <c r="P7" s="95"/>
      <c r="Q7" s="100"/>
      <c r="R7" s="336"/>
      <c r="S7" s="95"/>
      <c r="T7" s="95"/>
      <c r="U7" s="100"/>
      <c r="V7" s="100"/>
      <c r="W7" s="8" t="s">
        <v>1501</v>
      </c>
    </row>
    <row r="8" ht="15.5" customHeight="1" spans="1:23">
      <c r="A8" s="19" t="str">
        <f>IF(J8="","",ROW()-7)</f>
        <v/>
      </c>
      <c r="B8" s="19"/>
      <c r="C8" s="20"/>
      <c r="D8" s="20"/>
      <c r="E8" s="20"/>
      <c r="F8" s="20"/>
      <c r="G8" s="20"/>
      <c r="H8" s="19"/>
      <c r="I8" s="20"/>
      <c r="J8" s="20"/>
      <c r="K8" s="20"/>
      <c r="L8" s="20"/>
      <c r="M8" s="20"/>
      <c r="N8" s="21"/>
      <c r="O8" s="20"/>
      <c r="P8" s="55"/>
      <c r="Q8" s="22"/>
      <c r="R8" s="22"/>
      <c r="S8" s="22"/>
      <c r="T8" s="22"/>
      <c r="U8" s="30" t="str">
        <f>IF(S8=0,"",(T8-S8)/S8*100)</f>
        <v/>
      </c>
      <c r="V8" s="20"/>
      <c r="W8" s="8" t="s">
        <v>1861</v>
      </c>
    </row>
    <row r="9" ht="15.5" customHeight="1" spans="1:23">
      <c r="A9" s="19" t="str">
        <f t="shared" ref="A9:A26" si="0">IF(J9="","",ROW()-7)</f>
        <v/>
      </c>
      <c r="B9" s="19"/>
      <c r="C9" s="20"/>
      <c r="D9" s="20"/>
      <c r="E9" s="20"/>
      <c r="F9" s="20"/>
      <c r="G9" s="20"/>
      <c r="H9" s="19"/>
      <c r="I9" s="20"/>
      <c r="J9" s="20"/>
      <c r="K9" s="20"/>
      <c r="L9" s="20"/>
      <c r="M9" s="20"/>
      <c r="N9" s="21"/>
      <c r="O9" s="20"/>
      <c r="P9" s="55"/>
      <c r="Q9" s="22"/>
      <c r="R9" s="22"/>
      <c r="S9" s="22"/>
      <c r="T9" s="22"/>
      <c r="U9" s="30" t="str">
        <f t="shared" ref="U9:U27" si="1">IF(S9=0,"",(T9-S9)/S9*100)</f>
        <v/>
      </c>
      <c r="V9" s="20"/>
      <c r="W9" s="8" t="s">
        <v>1862</v>
      </c>
    </row>
    <row r="10" ht="15.5" customHeight="1" spans="1:23">
      <c r="A10" s="19" t="str">
        <f t="shared" si="0"/>
        <v/>
      </c>
      <c r="B10" s="19"/>
      <c r="C10" s="20"/>
      <c r="D10" s="20"/>
      <c r="E10" s="20"/>
      <c r="F10" s="20"/>
      <c r="G10" s="20"/>
      <c r="H10" s="19"/>
      <c r="I10" s="20"/>
      <c r="J10" s="20"/>
      <c r="K10" s="20"/>
      <c r="L10" s="20"/>
      <c r="M10" s="20"/>
      <c r="N10" s="21"/>
      <c r="O10" s="20"/>
      <c r="P10" s="55"/>
      <c r="Q10" s="22"/>
      <c r="R10" s="22"/>
      <c r="S10" s="22"/>
      <c r="T10" s="22"/>
      <c r="U10" s="30" t="str">
        <f t="shared" si="1"/>
        <v/>
      </c>
      <c r="V10" s="20"/>
      <c r="W10" s="8" t="s">
        <v>1863</v>
      </c>
    </row>
    <row r="11" ht="15.5" customHeight="1" spans="1:23">
      <c r="A11" s="19" t="str">
        <f t="shared" si="0"/>
        <v/>
      </c>
      <c r="B11" s="19"/>
      <c r="C11" s="20"/>
      <c r="D11" s="20"/>
      <c r="E11" s="20"/>
      <c r="F11" s="20"/>
      <c r="G11" s="20"/>
      <c r="H11" s="19"/>
      <c r="I11" s="20"/>
      <c r="J11" s="20"/>
      <c r="K11" s="20"/>
      <c r="L11" s="20"/>
      <c r="M11" s="20"/>
      <c r="N11" s="21"/>
      <c r="O11" s="20"/>
      <c r="P11" s="55"/>
      <c r="Q11" s="22"/>
      <c r="R11" s="22"/>
      <c r="S11" s="22"/>
      <c r="T11" s="22"/>
      <c r="U11" s="30" t="str">
        <f t="shared" si="1"/>
        <v/>
      </c>
      <c r="V11" s="20"/>
      <c r="W11" s="8" t="s">
        <v>1864</v>
      </c>
    </row>
    <row r="12" ht="15.5" customHeight="1" spans="1:23">
      <c r="A12" s="19" t="str">
        <f t="shared" si="0"/>
        <v/>
      </c>
      <c r="B12" s="19"/>
      <c r="C12" s="20"/>
      <c r="D12" s="20"/>
      <c r="E12" s="20"/>
      <c r="F12" s="20"/>
      <c r="G12" s="20"/>
      <c r="H12" s="19"/>
      <c r="I12" s="20"/>
      <c r="J12" s="20"/>
      <c r="K12" s="20"/>
      <c r="L12" s="20"/>
      <c r="M12" s="20"/>
      <c r="N12" s="21"/>
      <c r="O12" s="20"/>
      <c r="P12" s="55"/>
      <c r="Q12" s="22"/>
      <c r="R12" s="22"/>
      <c r="S12" s="22"/>
      <c r="T12" s="22"/>
      <c r="U12" s="30" t="str">
        <f t="shared" si="1"/>
        <v/>
      </c>
      <c r="V12" s="20"/>
      <c r="W12" s="8" t="s">
        <v>1865</v>
      </c>
    </row>
    <row r="13" ht="15.5" customHeight="1" spans="1:23">
      <c r="A13" s="19" t="str">
        <f t="shared" si="0"/>
        <v/>
      </c>
      <c r="B13" s="19"/>
      <c r="C13" s="20"/>
      <c r="D13" s="20"/>
      <c r="E13" s="20"/>
      <c r="F13" s="20"/>
      <c r="G13" s="20"/>
      <c r="H13" s="19"/>
      <c r="I13" s="20"/>
      <c r="J13" s="20"/>
      <c r="K13" s="20"/>
      <c r="L13" s="20"/>
      <c r="M13" s="20"/>
      <c r="N13" s="21"/>
      <c r="O13" s="20"/>
      <c r="P13" s="55"/>
      <c r="Q13" s="22"/>
      <c r="R13" s="22"/>
      <c r="S13" s="22"/>
      <c r="T13" s="22"/>
      <c r="U13" s="30" t="str">
        <f t="shared" si="1"/>
        <v/>
      </c>
      <c r="V13" s="20"/>
      <c r="W13" s="8" t="s">
        <v>1866</v>
      </c>
    </row>
    <row r="14" ht="15.5" customHeight="1" spans="1:23">
      <c r="A14" s="19" t="str">
        <f t="shared" si="0"/>
        <v/>
      </c>
      <c r="B14" s="19"/>
      <c r="C14" s="20"/>
      <c r="D14" s="20"/>
      <c r="E14" s="20"/>
      <c r="F14" s="20"/>
      <c r="G14" s="20"/>
      <c r="H14" s="19"/>
      <c r="I14" s="20"/>
      <c r="J14" s="20"/>
      <c r="K14" s="20"/>
      <c r="L14" s="20"/>
      <c r="M14" s="20"/>
      <c r="N14" s="21"/>
      <c r="O14" s="20"/>
      <c r="P14" s="55"/>
      <c r="Q14" s="22"/>
      <c r="R14" s="22"/>
      <c r="S14" s="22"/>
      <c r="T14" s="22"/>
      <c r="U14" s="30" t="str">
        <f t="shared" si="1"/>
        <v/>
      </c>
      <c r="V14" s="20"/>
      <c r="W14" s="8" t="s">
        <v>1867</v>
      </c>
    </row>
    <row r="15" ht="15.5" customHeight="1" spans="1:23">
      <c r="A15" s="19" t="str">
        <f t="shared" si="0"/>
        <v/>
      </c>
      <c r="B15" s="19"/>
      <c r="C15" s="20"/>
      <c r="D15" s="20"/>
      <c r="E15" s="20"/>
      <c r="F15" s="20"/>
      <c r="G15" s="20"/>
      <c r="H15" s="19"/>
      <c r="I15" s="20"/>
      <c r="J15" s="20"/>
      <c r="K15" s="20"/>
      <c r="L15" s="20"/>
      <c r="M15" s="20"/>
      <c r="N15" s="21"/>
      <c r="O15" s="20"/>
      <c r="P15" s="55"/>
      <c r="Q15" s="22"/>
      <c r="R15" s="22"/>
      <c r="S15" s="22"/>
      <c r="T15" s="22"/>
      <c r="U15" s="30" t="str">
        <f t="shared" si="1"/>
        <v/>
      </c>
      <c r="V15" s="20"/>
      <c r="W15" s="8" t="s">
        <v>1868</v>
      </c>
    </row>
    <row r="16" ht="15.5" customHeight="1" spans="1:23">
      <c r="A16" s="19" t="str">
        <f t="shared" si="0"/>
        <v/>
      </c>
      <c r="B16" s="19"/>
      <c r="C16" s="20"/>
      <c r="D16" s="20"/>
      <c r="E16" s="20"/>
      <c r="F16" s="20"/>
      <c r="G16" s="20"/>
      <c r="H16" s="19"/>
      <c r="I16" s="20"/>
      <c r="J16" s="20"/>
      <c r="K16" s="20"/>
      <c r="L16" s="20"/>
      <c r="M16" s="20"/>
      <c r="N16" s="21"/>
      <c r="O16" s="20"/>
      <c r="P16" s="55"/>
      <c r="Q16" s="22"/>
      <c r="R16" s="22"/>
      <c r="S16" s="22"/>
      <c r="T16" s="22"/>
      <c r="U16" s="30" t="str">
        <f t="shared" si="1"/>
        <v/>
      </c>
      <c r="V16" s="20"/>
      <c r="W16" s="8" t="s">
        <v>1869</v>
      </c>
    </row>
    <row r="17" ht="15.5" customHeight="1" spans="1:23">
      <c r="A17" s="19" t="str">
        <f t="shared" si="0"/>
        <v/>
      </c>
      <c r="B17" s="19"/>
      <c r="C17" s="20"/>
      <c r="D17" s="20"/>
      <c r="E17" s="20"/>
      <c r="F17" s="20"/>
      <c r="G17" s="20"/>
      <c r="H17" s="19"/>
      <c r="I17" s="20"/>
      <c r="J17" s="20"/>
      <c r="K17" s="20"/>
      <c r="L17" s="20"/>
      <c r="M17" s="20"/>
      <c r="N17" s="21"/>
      <c r="O17" s="20"/>
      <c r="P17" s="55"/>
      <c r="Q17" s="22"/>
      <c r="R17" s="22"/>
      <c r="S17" s="22"/>
      <c r="T17" s="22"/>
      <c r="U17" s="30" t="str">
        <f t="shared" si="1"/>
        <v/>
      </c>
      <c r="V17" s="20"/>
      <c r="W17" s="8" t="s">
        <v>1870</v>
      </c>
    </row>
    <row r="18" ht="15.5" customHeight="1" spans="1:23">
      <c r="A18" s="19" t="str">
        <f t="shared" si="0"/>
        <v/>
      </c>
      <c r="B18" s="19"/>
      <c r="C18" s="20"/>
      <c r="D18" s="20"/>
      <c r="E18" s="20"/>
      <c r="F18" s="20"/>
      <c r="G18" s="20"/>
      <c r="H18" s="19"/>
      <c r="I18" s="20"/>
      <c r="J18" s="20"/>
      <c r="K18" s="20"/>
      <c r="L18" s="20"/>
      <c r="M18" s="20"/>
      <c r="N18" s="21"/>
      <c r="O18" s="20"/>
      <c r="P18" s="55"/>
      <c r="Q18" s="22"/>
      <c r="R18" s="22"/>
      <c r="S18" s="22"/>
      <c r="T18" s="22"/>
      <c r="U18" s="30" t="str">
        <f t="shared" si="1"/>
        <v/>
      </c>
      <c r="V18" s="20"/>
      <c r="W18" s="8" t="s">
        <v>1871</v>
      </c>
    </row>
    <row r="19" ht="15.5" customHeight="1" spans="1:23">
      <c r="A19" s="19" t="str">
        <f t="shared" si="0"/>
        <v/>
      </c>
      <c r="B19" s="19"/>
      <c r="C19" s="20"/>
      <c r="D19" s="20"/>
      <c r="E19" s="20"/>
      <c r="F19" s="20"/>
      <c r="G19" s="20"/>
      <c r="H19" s="19"/>
      <c r="I19" s="20"/>
      <c r="J19" s="20"/>
      <c r="K19" s="20"/>
      <c r="L19" s="20"/>
      <c r="M19" s="20"/>
      <c r="N19" s="21"/>
      <c r="O19" s="20"/>
      <c r="P19" s="55"/>
      <c r="Q19" s="22"/>
      <c r="R19" s="22"/>
      <c r="S19" s="22"/>
      <c r="T19" s="22"/>
      <c r="U19" s="30" t="str">
        <f t="shared" si="1"/>
        <v/>
      </c>
      <c r="V19" s="20"/>
      <c r="W19" s="8" t="s">
        <v>1872</v>
      </c>
    </row>
    <row r="20" ht="15.5" customHeight="1" spans="1:23">
      <c r="A20" s="19" t="str">
        <f t="shared" si="0"/>
        <v/>
      </c>
      <c r="B20" s="19"/>
      <c r="C20" s="20"/>
      <c r="D20" s="20"/>
      <c r="E20" s="20"/>
      <c r="F20" s="20"/>
      <c r="G20" s="20"/>
      <c r="H20" s="19"/>
      <c r="I20" s="20"/>
      <c r="J20" s="20"/>
      <c r="K20" s="20"/>
      <c r="L20" s="20"/>
      <c r="M20" s="20"/>
      <c r="N20" s="21"/>
      <c r="O20" s="20"/>
      <c r="P20" s="55"/>
      <c r="Q20" s="22"/>
      <c r="R20" s="22"/>
      <c r="S20" s="22"/>
      <c r="T20" s="22"/>
      <c r="U20" s="30" t="str">
        <f t="shared" si="1"/>
        <v/>
      </c>
      <c r="V20" s="20"/>
      <c r="W20" s="8" t="s">
        <v>1873</v>
      </c>
    </row>
    <row r="21" ht="15.5" customHeight="1" spans="1:23">
      <c r="A21" s="19" t="str">
        <f t="shared" si="0"/>
        <v/>
      </c>
      <c r="B21" s="19"/>
      <c r="C21" s="20"/>
      <c r="D21" s="20"/>
      <c r="E21" s="20"/>
      <c r="F21" s="20"/>
      <c r="G21" s="20"/>
      <c r="H21" s="19"/>
      <c r="I21" s="20"/>
      <c r="J21" s="20"/>
      <c r="K21" s="20"/>
      <c r="L21" s="20"/>
      <c r="M21" s="20"/>
      <c r="N21" s="21"/>
      <c r="O21" s="20"/>
      <c r="P21" s="55"/>
      <c r="Q21" s="22"/>
      <c r="R21" s="22"/>
      <c r="S21" s="22"/>
      <c r="T21" s="22"/>
      <c r="U21" s="30" t="str">
        <f t="shared" si="1"/>
        <v/>
      </c>
      <c r="V21" s="20"/>
      <c r="W21" s="8" t="s">
        <v>1874</v>
      </c>
    </row>
    <row r="22" ht="15.5" customHeight="1" spans="1:23">
      <c r="A22" s="19" t="str">
        <f t="shared" si="0"/>
        <v/>
      </c>
      <c r="B22" s="19"/>
      <c r="C22" s="20"/>
      <c r="D22" s="20"/>
      <c r="E22" s="20"/>
      <c r="F22" s="20"/>
      <c r="G22" s="20"/>
      <c r="H22" s="19"/>
      <c r="I22" s="20"/>
      <c r="J22" s="20"/>
      <c r="K22" s="20"/>
      <c r="L22" s="20"/>
      <c r="M22" s="20"/>
      <c r="N22" s="21"/>
      <c r="O22" s="20"/>
      <c r="P22" s="55"/>
      <c r="Q22" s="22"/>
      <c r="R22" s="22"/>
      <c r="S22" s="22"/>
      <c r="T22" s="22"/>
      <c r="U22" s="30" t="str">
        <f t="shared" si="1"/>
        <v/>
      </c>
      <c r="V22" s="20"/>
      <c r="W22" s="8" t="s">
        <v>1875</v>
      </c>
    </row>
    <row r="23" ht="15.5" customHeight="1" spans="1:23">
      <c r="A23" s="19" t="str">
        <f t="shared" si="0"/>
        <v/>
      </c>
      <c r="B23" s="19"/>
      <c r="C23" s="20"/>
      <c r="D23" s="20"/>
      <c r="E23" s="20"/>
      <c r="F23" s="20"/>
      <c r="G23" s="20"/>
      <c r="H23" s="19"/>
      <c r="I23" s="20"/>
      <c r="J23" s="20"/>
      <c r="K23" s="20"/>
      <c r="L23" s="20"/>
      <c r="M23" s="20"/>
      <c r="N23" s="21"/>
      <c r="O23" s="20"/>
      <c r="P23" s="55"/>
      <c r="Q23" s="22"/>
      <c r="R23" s="22"/>
      <c r="S23" s="22"/>
      <c r="T23" s="22"/>
      <c r="U23" s="30" t="str">
        <f t="shared" si="1"/>
        <v/>
      </c>
      <c r="V23" s="20"/>
      <c r="W23" s="8" t="s">
        <v>1876</v>
      </c>
    </row>
    <row r="24" ht="15.5" customHeight="1" spans="1:23">
      <c r="A24" s="19" t="str">
        <f t="shared" si="0"/>
        <v/>
      </c>
      <c r="B24" s="19"/>
      <c r="C24" s="20"/>
      <c r="D24" s="20"/>
      <c r="E24" s="20"/>
      <c r="F24" s="20"/>
      <c r="G24" s="20"/>
      <c r="H24" s="19"/>
      <c r="I24" s="20"/>
      <c r="J24" s="20"/>
      <c r="K24" s="20"/>
      <c r="L24" s="20"/>
      <c r="M24" s="20"/>
      <c r="N24" s="21"/>
      <c r="O24" s="20"/>
      <c r="P24" s="55"/>
      <c r="Q24" s="22"/>
      <c r="R24" s="22"/>
      <c r="S24" s="22"/>
      <c r="T24" s="22"/>
      <c r="U24" s="30" t="str">
        <f t="shared" si="1"/>
        <v/>
      </c>
      <c r="V24" s="20"/>
      <c r="W24" s="8" t="s">
        <v>1877</v>
      </c>
    </row>
    <row r="25" ht="15.5" customHeight="1" spans="1:23">
      <c r="A25" s="19" t="str">
        <f t="shared" si="0"/>
        <v/>
      </c>
      <c r="B25" s="19"/>
      <c r="C25" s="20"/>
      <c r="D25" s="20"/>
      <c r="E25" s="20"/>
      <c r="F25" s="20"/>
      <c r="G25" s="20"/>
      <c r="H25" s="19"/>
      <c r="I25" s="20"/>
      <c r="J25" s="20"/>
      <c r="K25" s="20"/>
      <c r="L25" s="20"/>
      <c r="M25" s="20"/>
      <c r="N25" s="21"/>
      <c r="O25" s="20"/>
      <c r="P25" s="55"/>
      <c r="Q25" s="22"/>
      <c r="R25" s="22"/>
      <c r="S25" s="22"/>
      <c r="T25" s="22"/>
      <c r="U25" s="30" t="str">
        <f t="shared" si="1"/>
        <v/>
      </c>
      <c r="V25" s="20"/>
      <c r="W25" s="8" t="s">
        <v>1878</v>
      </c>
    </row>
    <row r="26" spans="1:23">
      <c r="A26" s="19" t="str">
        <f t="shared" si="0"/>
        <v/>
      </c>
      <c r="B26" s="19"/>
      <c r="C26" s="20"/>
      <c r="D26" s="20"/>
      <c r="E26" s="20"/>
      <c r="F26" s="20"/>
      <c r="G26" s="20"/>
      <c r="H26" s="19"/>
      <c r="I26" s="20"/>
      <c r="J26" s="20"/>
      <c r="K26" s="20"/>
      <c r="L26" s="20"/>
      <c r="M26" s="20"/>
      <c r="N26" s="21"/>
      <c r="O26" s="20"/>
      <c r="P26" s="55"/>
      <c r="Q26" s="22"/>
      <c r="R26" s="22"/>
      <c r="S26" s="22"/>
      <c r="T26" s="22"/>
      <c r="U26" s="30" t="str">
        <f t="shared" si="1"/>
        <v/>
      </c>
      <c r="V26" s="20"/>
      <c r="W26" s="8" t="s">
        <v>1879</v>
      </c>
    </row>
    <row r="27" ht="15.75" customHeight="1" spans="1:22">
      <c r="A27" s="23" t="s">
        <v>1564</v>
      </c>
      <c r="B27" s="15"/>
      <c r="C27" s="15"/>
      <c r="D27" s="15"/>
      <c r="E27" s="15"/>
      <c r="F27" s="15"/>
      <c r="G27" s="15"/>
      <c r="H27" s="15"/>
      <c r="I27" s="15"/>
      <c r="J27" s="24"/>
      <c r="K27" s="334"/>
      <c r="L27" s="334"/>
      <c r="M27" s="23"/>
      <c r="N27" s="23"/>
      <c r="O27" s="23"/>
      <c r="P27" s="30"/>
      <c r="Q27" s="30"/>
      <c r="R27" s="30"/>
      <c r="S27" s="30">
        <f>SUM(S8:S26)</f>
        <v>0</v>
      </c>
      <c r="T27" s="30">
        <f>SUM(T8:T26)</f>
        <v>0</v>
      </c>
      <c r="U27" s="30" t="str">
        <f t="shared" si="1"/>
        <v/>
      </c>
      <c r="V27" s="207"/>
    </row>
    <row r="28" ht="15.75" customHeight="1" spans="1:23">
      <c r="A28" s="9" t="str">
        <f>基本信息输入表!$K$6&amp;"填表人："&amp;基本信息输入表!$M$53</f>
        <v>产权持有单位填表人：包娴</v>
      </c>
      <c r="T28" s="9" t="str">
        <f>"评估人员："&amp;基本信息输入表!$Q$53</f>
        <v>评估人员：资谷才、王晓</v>
      </c>
      <c r="W28" s="8" t="s">
        <v>1523</v>
      </c>
    </row>
    <row r="29" ht="15.75" customHeight="1" spans="1:1">
      <c r="A29" s="9" t="str">
        <f>"填表日期："&amp;YEAR(基本信息输入表!$O$53)&amp;"年"&amp;MONTH(基本信息输入表!$O$53)&amp;"月"&amp;DAY(基本信息输入表!$O$53)&amp;"日"</f>
        <v>填表日期：2024年5月8日</v>
      </c>
    </row>
  </sheetData>
  <mergeCells count="21">
    <mergeCell ref="A2:V2"/>
    <mergeCell ref="A3:V3"/>
    <mergeCell ref="A5:O5"/>
    <mergeCell ref="B6:G6"/>
    <mergeCell ref="A27:J27"/>
    <mergeCell ref="A6:A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S35"/>
  <sheetViews>
    <sheetView showGridLines="0" zoomScale="64" zoomScaleNormal="64" topLeftCell="A6" workbookViewId="0">
      <selection activeCell="AT36" sqref="AT36"/>
    </sheetView>
  </sheetViews>
  <sheetFormatPr defaultColWidth="9" defaultRowHeight="12.75"/>
  <cols>
    <col min="1" max="1" width="7.66666666666667" style="9" customWidth="1"/>
    <col min="2" max="2" width="11.1666666666667" style="9" customWidth="1"/>
    <col min="3" max="3" width="7.66666666666667" style="9" customWidth="1"/>
    <col min="4" max="4" width="17.6666666666667" style="9" customWidth="1"/>
    <col min="5" max="10" width="7.66666666666667" style="9" customWidth="1"/>
    <col min="11" max="11" width="8" style="9" customWidth="1"/>
    <col min="12" max="12" width="7.5" style="9" customWidth="1"/>
    <col min="13" max="13" width="11.1666666666667" style="9" customWidth="1"/>
    <col min="14" max="14" width="11.6666666666667" style="9" customWidth="1"/>
    <col min="15" max="15" width="15" style="9" customWidth="1"/>
    <col min="16" max="16" width="10.6666666666667" style="9" customWidth="1"/>
    <col min="17" max="17" width="7.66666666666667" style="9" customWidth="1"/>
    <col min="18" max="18" width="8.16666666666667" style="9" customWidth="1"/>
    <col min="19" max="19" width="9" style="8" customWidth="1"/>
    <col min="20" max="25" width="5.66666666666667" style="9" hidden="1" customWidth="1" outlineLevel="1"/>
    <col min="26" max="26" width="14.6666666666667" style="9" hidden="1" customWidth="1" outlineLevel="1"/>
    <col min="27" max="27" width="11.1666666666667" style="9" hidden="1" customWidth="1" outlineLevel="1"/>
    <col min="28" max="30" width="8.66666666666667" style="9" hidden="1" customWidth="1" outlineLevel="2"/>
    <col min="31" max="31" width="11.1666666666667" style="9" hidden="1" customWidth="1" outlineLevel="2"/>
    <col min="32" max="32" width="8.66666666666667" style="9" hidden="1" customWidth="1" outlineLevel="2"/>
    <col min="33" max="33" width="10.5" style="9" hidden="1" customWidth="1" outlineLevel="2"/>
    <col min="34" max="34" width="8.66666666666667" style="9" hidden="1" customWidth="1" outlineLevel="2"/>
    <col min="35" max="35" width="11.1666666666667" style="9" hidden="1" customWidth="1" outlineLevel="2"/>
    <col min="36" max="36" width="11" style="9" hidden="1" customWidth="1" outlineLevel="2"/>
    <col min="37" max="37" width="8.66666666666667" style="9" hidden="1" customWidth="1" outlineLevel="1"/>
    <col min="38" max="38" width="8.66666666666667" style="9" hidden="1" customWidth="1" outlineLevel="1" collapsed="1"/>
    <col min="39" max="39" width="8.66666666666667" style="9" hidden="1" customWidth="1" outlineLevel="1"/>
    <col min="40" max="40" width="9" style="9" customWidth="1" collapsed="1"/>
    <col min="41" max="42" width="9" style="9" customWidth="1"/>
    <col min="43" max="16384" width="9" style="9"/>
  </cols>
  <sheetData>
    <row r="1" spans="1:1">
      <c r="A1" s="10" t="s">
        <v>0</v>
      </c>
    </row>
    <row r="2" s="7" customFormat="1" ht="30" customHeight="1" spans="1:19">
      <c r="A2" s="11" t="s">
        <v>83</v>
      </c>
      <c r="S2" s="12"/>
    </row>
    <row r="3" spans="1:1">
      <c r="A3" s="8" t="str">
        <f>"评估基准日："&amp;TEXT(基本信息输入表!M7,"yyyy年mm月dd日")</f>
        <v>评估基准日：2024年04月30日</v>
      </c>
    </row>
    <row r="4" spans="2:17">
      <c r="B4" s="8"/>
      <c r="C4" s="8"/>
      <c r="D4" s="8"/>
      <c r="E4" s="8"/>
      <c r="F4" s="8"/>
      <c r="G4" s="8"/>
      <c r="H4" s="8"/>
      <c r="I4" s="8"/>
      <c r="J4" s="8"/>
      <c r="K4" s="8"/>
      <c r="L4" s="8"/>
      <c r="M4" s="8"/>
      <c r="N4" s="8"/>
      <c r="O4" s="8"/>
      <c r="P4" s="8"/>
      <c r="Q4" s="13" t="s">
        <v>1880</v>
      </c>
    </row>
    <row r="5" ht="15.75" customHeight="1" spans="1:18">
      <c r="A5" s="14" t="str">
        <f>基本信息输入表!K6&amp;"："&amp;基本信息输入表!M6</f>
        <v>产权持有单位：昆明中石油昆仑车用天然气有限公司</v>
      </c>
      <c r="B5" s="15"/>
      <c r="C5" s="15"/>
      <c r="D5" s="15"/>
      <c r="E5" s="15"/>
      <c r="F5" s="15"/>
      <c r="R5" s="13" t="s">
        <v>1484</v>
      </c>
    </row>
    <row r="6" s="80" customFormat="1" ht="24" customHeight="1" spans="1:18">
      <c r="A6" s="79" t="s">
        <v>4</v>
      </c>
      <c r="B6" s="79" t="s">
        <v>1881</v>
      </c>
      <c r="C6" s="79" t="s">
        <v>1882</v>
      </c>
      <c r="D6" s="79" t="s">
        <v>1883</v>
      </c>
      <c r="E6" s="79" t="s">
        <v>1884</v>
      </c>
      <c r="F6" s="79" t="s">
        <v>1885</v>
      </c>
      <c r="G6" s="79" t="s">
        <v>1709</v>
      </c>
      <c r="H6" s="79" t="s">
        <v>1886</v>
      </c>
      <c r="I6" s="79" t="s">
        <v>1418</v>
      </c>
      <c r="J6" s="79" t="s">
        <v>1887</v>
      </c>
      <c r="K6" s="79" t="s">
        <v>1888</v>
      </c>
      <c r="L6" s="79" t="s">
        <v>1889</v>
      </c>
      <c r="M6" s="79" t="s">
        <v>1391</v>
      </c>
      <c r="N6" s="17" t="s">
        <v>6</v>
      </c>
      <c r="O6" s="79" t="s">
        <v>1232</v>
      </c>
      <c r="P6" s="17" t="s">
        <v>1493</v>
      </c>
      <c r="Q6" s="79" t="s">
        <v>683</v>
      </c>
      <c r="R6" s="79" t="s">
        <v>176</v>
      </c>
    </row>
    <row r="7" s="80" customFormat="1" ht="15.5" customHeight="1" spans="1:19">
      <c r="A7" s="95"/>
      <c r="B7" s="95"/>
      <c r="C7" s="95"/>
      <c r="D7" s="95"/>
      <c r="E7" s="95"/>
      <c r="F7" s="95"/>
      <c r="G7" s="95"/>
      <c r="H7" s="95"/>
      <c r="I7" s="95"/>
      <c r="J7" s="95"/>
      <c r="K7" s="95"/>
      <c r="L7" s="95"/>
      <c r="M7" s="95"/>
      <c r="N7" s="95"/>
      <c r="O7" s="95"/>
      <c r="P7" s="95"/>
      <c r="Q7" s="95"/>
      <c r="R7" s="95"/>
      <c r="S7" s="8" t="s">
        <v>1501</v>
      </c>
    </row>
    <row r="8" ht="15.75" customHeight="1" spans="1:19">
      <c r="A8" s="19" t="str">
        <f>IF(C8="","",ROW()-7)</f>
        <v/>
      </c>
      <c r="B8" s="19"/>
      <c r="C8" s="20"/>
      <c r="D8" s="20"/>
      <c r="E8" s="20"/>
      <c r="F8" s="20"/>
      <c r="G8" s="21"/>
      <c r="H8" s="20"/>
      <c r="I8" s="20"/>
      <c r="J8" s="21"/>
      <c r="K8" s="20"/>
      <c r="L8" s="55"/>
      <c r="M8" s="22"/>
      <c r="N8" s="22"/>
      <c r="O8" s="22"/>
      <c r="P8" s="22"/>
      <c r="Q8" s="69" t="str">
        <f>IF(N8-O8=0,"",(P8-N8+O8)/(N8-O8)*100)</f>
        <v/>
      </c>
      <c r="R8" s="20"/>
      <c r="S8" s="8" t="s">
        <v>1890</v>
      </c>
    </row>
    <row r="9" ht="15.75" customHeight="1" spans="1:19">
      <c r="A9" s="19" t="str">
        <f t="shared" ref="A9:A30" si="0">IF(C9="","",ROW()-7)</f>
        <v/>
      </c>
      <c r="B9" s="19"/>
      <c r="C9" s="20"/>
      <c r="D9" s="20"/>
      <c r="E9" s="20"/>
      <c r="F9" s="20"/>
      <c r="G9" s="21"/>
      <c r="H9" s="20"/>
      <c r="I9" s="20"/>
      <c r="J9" s="21"/>
      <c r="K9" s="20"/>
      <c r="L9" s="55"/>
      <c r="M9" s="22"/>
      <c r="N9" s="22"/>
      <c r="O9" s="22"/>
      <c r="P9" s="22"/>
      <c r="Q9" s="69" t="str">
        <f t="shared" ref="Q9:Q33" si="1">IF(N9-O9=0,"",(P9-N9+O9)/(N9-O9)*100)</f>
        <v/>
      </c>
      <c r="R9" s="20"/>
      <c r="S9" s="8" t="s">
        <v>1891</v>
      </c>
    </row>
    <row r="10" ht="15.75" customHeight="1" spans="1:19">
      <c r="A10" s="19" t="str">
        <f t="shared" si="0"/>
        <v/>
      </c>
      <c r="B10" s="19"/>
      <c r="C10" s="20"/>
      <c r="D10" s="20"/>
      <c r="E10" s="20"/>
      <c r="F10" s="20"/>
      <c r="G10" s="21"/>
      <c r="H10" s="20"/>
      <c r="I10" s="20"/>
      <c r="J10" s="21"/>
      <c r="K10" s="20"/>
      <c r="L10" s="55"/>
      <c r="M10" s="22"/>
      <c r="N10" s="22"/>
      <c r="O10" s="22"/>
      <c r="P10" s="22"/>
      <c r="Q10" s="69" t="str">
        <f t="shared" si="1"/>
        <v/>
      </c>
      <c r="R10" s="20"/>
      <c r="S10" s="8" t="s">
        <v>1892</v>
      </c>
    </row>
    <row r="11" ht="15.75" customHeight="1" spans="1:19">
      <c r="A11" s="19" t="str">
        <f t="shared" si="0"/>
        <v/>
      </c>
      <c r="B11" s="19"/>
      <c r="C11" s="20"/>
      <c r="D11" s="20"/>
      <c r="E11" s="20"/>
      <c r="F11" s="20"/>
      <c r="G11" s="21"/>
      <c r="H11" s="20"/>
      <c r="I11" s="20"/>
      <c r="J11" s="21"/>
      <c r="K11" s="20"/>
      <c r="L11" s="55"/>
      <c r="M11" s="22"/>
      <c r="N11" s="22"/>
      <c r="O11" s="22"/>
      <c r="P11" s="22"/>
      <c r="Q11" s="69" t="str">
        <f t="shared" si="1"/>
        <v/>
      </c>
      <c r="R11" s="20"/>
      <c r="S11" s="8" t="s">
        <v>1893</v>
      </c>
    </row>
    <row r="12" ht="15.75" customHeight="1" spans="1:19">
      <c r="A12" s="19" t="str">
        <f t="shared" si="0"/>
        <v/>
      </c>
      <c r="B12" s="19"/>
      <c r="C12" s="20"/>
      <c r="D12" s="20"/>
      <c r="E12" s="20"/>
      <c r="F12" s="20"/>
      <c r="G12" s="21"/>
      <c r="H12" s="20"/>
      <c r="I12" s="20"/>
      <c r="J12" s="21"/>
      <c r="K12" s="20"/>
      <c r="L12" s="55"/>
      <c r="M12" s="22"/>
      <c r="N12" s="22"/>
      <c r="O12" s="22"/>
      <c r="P12" s="22"/>
      <c r="Q12" s="69" t="str">
        <f t="shared" si="1"/>
        <v/>
      </c>
      <c r="R12" s="20"/>
      <c r="S12" s="8" t="s">
        <v>1894</v>
      </c>
    </row>
    <row r="13" ht="15.75" customHeight="1" spans="1:19">
      <c r="A13" s="19" t="str">
        <f t="shared" si="0"/>
        <v/>
      </c>
      <c r="B13" s="19"/>
      <c r="C13" s="20"/>
      <c r="D13" s="20"/>
      <c r="E13" s="20"/>
      <c r="F13" s="20"/>
      <c r="G13" s="21"/>
      <c r="H13" s="20"/>
      <c r="I13" s="20"/>
      <c r="J13" s="21"/>
      <c r="K13" s="20"/>
      <c r="L13" s="55"/>
      <c r="M13" s="22"/>
      <c r="N13" s="22"/>
      <c r="O13" s="22"/>
      <c r="P13" s="22"/>
      <c r="Q13" s="69" t="str">
        <f t="shared" si="1"/>
        <v/>
      </c>
      <c r="R13" s="20"/>
      <c r="S13" s="8" t="s">
        <v>1895</v>
      </c>
    </row>
    <row r="14" ht="15.75" customHeight="1" spans="1:19">
      <c r="A14" s="19" t="str">
        <f t="shared" si="0"/>
        <v/>
      </c>
      <c r="B14" s="19"/>
      <c r="C14" s="20"/>
      <c r="D14" s="20"/>
      <c r="E14" s="20"/>
      <c r="F14" s="20"/>
      <c r="G14" s="21"/>
      <c r="H14" s="20"/>
      <c r="I14" s="20"/>
      <c r="J14" s="21"/>
      <c r="K14" s="20"/>
      <c r="L14" s="55"/>
      <c r="M14" s="22"/>
      <c r="N14" s="22"/>
      <c r="O14" s="22"/>
      <c r="P14" s="22"/>
      <c r="Q14" s="69" t="str">
        <f t="shared" si="1"/>
        <v/>
      </c>
      <c r="R14" s="20"/>
      <c r="S14" s="8" t="s">
        <v>1896</v>
      </c>
    </row>
    <row r="15" ht="15.75" customHeight="1" spans="1:19">
      <c r="A15" s="19" t="str">
        <f t="shared" si="0"/>
        <v/>
      </c>
      <c r="B15" s="19"/>
      <c r="C15" s="20"/>
      <c r="D15" s="20"/>
      <c r="E15" s="20"/>
      <c r="F15" s="20"/>
      <c r="G15" s="21"/>
      <c r="H15" s="20"/>
      <c r="I15" s="20"/>
      <c r="J15" s="21"/>
      <c r="K15" s="20"/>
      <c r="L15" s="55"/>
      <c r="M15" s="22"/>
      <c r="N15" s="22"/>
      <c r="O15" s="22"/>
      <c r="P15" s="22"/>
      <c r="Q15" s="69" t="str">
        <f t="shared" si="1"/>
        <v/>
      </c>
      <c r="R15" s="20"/>
      <c r="S15" s="8" t="s">
        <v>1897</v>
      </c>
    </row>
    <row r="16" ht="15.75" customHeight="1" spans="1:19">
      <c r="A16" s="19" t="str">
        <f t="shared" si="0"/>
        <v/>
      </c>
      <c r="B16" s="19"/>
      <c r="C16" s="20"/>
      <c r="D16" s="20"/>
      <c r="E16" s="20"/>
      <c r="F16" s="20"/>
      <c r="G16" s="21"/>
      <c r="H16" s="20"/>
      <c r="I16" s="20"/>
      <c r="J16" s="21"/>
      <c r="K16" s="20"/>
      <c r="L16" s="55"/>
      <c r="M16" s="22"/>
      <c r="N16" s="22"/>
      <c r="O16" s="22"/>
      <c r="P16" s="22"/>
      <c r="Q16" s="69" t="str">
        <f t="shared" si="1"/>
        <v/>
      </c>
      <c r="R16" s="20"/>
      <c r="S16" s="8" t="s">
        <v>1898</v>
      </c>
    </row>
    <row r="17" ht="15.75" customHeight="1" spans="1:19">
      <c r="A17" s="19" t="str">
        <f t="shared" si="0"/>
        <v/>
      </c>
      <c r="B17" s="19"/>
      <c r="C17" s="20"/>
      <c r="D17" s="20"/>
      <c r="E17" s="20"/>
      <c r="F17" s="20"/>
      <c r="G17" s="21"/>
      <c r="H17" s="20"/>
      <c r="I17" s="20"/>
      <c r="J17" s="21"/>
      <c r="K17" s="20"/>
      <c r="L17" s="55"/>
      <c r="M17" s="22"/>
      <c r="N17" s="22"/>
      <c r="O17" s="22"/>
      <c r="P17" s="22"/>
      <c r="Q17" s="69" t="str">
        <f t="shared" si="1"/>
        <v/>
      </c>
      <c r="R17" s="20"/>
      <c r="S17" s="8" t="s">
        <v>1899</v>
      </c>
    </row>
    <row r="18" ht="15.75" customHeight="1" spans="1:19">
      <c r="A18" s="19" t="str">
        <f t="shared" si="0"/>
        <v/>
      </c>
      <c r="B18" s="19"/>
      <c r="C18" s="20"/>
      <c r="D18" s="20"/>
      <c r="E18" s="20"/>
      <c r="F18" s="20"/>
      <c r="G18" s="21"/>
      <c r="H18" s="20"/>
      <c r="I18" s="20"/>
      <c r="J18" s="21"/>
      <c r="K18" s="20"/>
      <c r="L18" s="55"/>
      <c r="M18" s="22"/>
      <c r="N18" s="22"/>
      <c r="O18" s="22"/>
      <c r="P18" s="22"/>
      <c r="Q18" s="69" t="str">
        <f t="shared" si="1"/>
        <v/>
      </c>
      <c r="R18" s="20"/>
      <c r="S18" s="8" t="s">
        <v>1900</v>
      </c>
    </row>
    <row r="19" ht="15.75" customHeight="1" spans="1:19">
      <c r="A19" s="19" t="str">
        <f t="shared" si="0"/>
        <v/>
      </c>
      <c r="B19" s="19"/>
      <c r="C19" s="20"/>
      <c r="D19" s="20"/>
      <c r="E19" s="20"/>
      <c r="F19" s="20"/>
      <c r="G19" s="21"/>
      <c r="H19" s="20"/>
      <c r="I19" s="20"/>
      <c r="J19" s="21"/>
      <c r="K19" s="20"/>
      <c r="L19" s="55"/>
      <c r="M19" s="22"/>
      <c r="N19" s="22"/>
      <c r="O19" s="22"/>
      <c r="P19" s="22"/>
      <c r="Q19" s="69" t="str">
        <f t="shared" si="1"/>
        <v/>
      </c>
      <c r="R19" s="20"/>
      <c r="S19" s="8" t="s">
        <v>1901</v>
      </c>
    </row>
    <row r="20" ht="15.75" customHeight="1" spans="1:19">
      <c r="A20" s="19" t="str">
        <f t="shared" si="0"/>
        <v/>
      </c>
      <c r="B20" s="19"/>
      <c r="C20" s="20"/>
      <c r="D20" s="20"/>
      <c r="E20" s="20"/>
      <c r="F20" s="20"/>
      <c r="G20" s="21"/>
      <c r="H20" s="20"/>
      <c r="I20" s="20"/>
      <c r="J20" s="21"/>
      <c r="K20" s="20"/>
      <c r="L20" s="55"/>
      <c r="M20" s="22"/>
      <c r="N20" s="22"/>
      <c r="O20" s="22"/>
      <c r="P20" s="22"/>
      <c r="Q20" s="69" t="str">
        <f t="shared" si="1"/>
        <v/>
      </c>
      <c r="R20" s="20"/>
      <c r="S20" s="8" t="s">
        <v>1902</v>
      </c>
    </row>
    <row r="21" ht="15.75" customHeight="1" spans="1:19">
      <c r="A21" s="19" t="str">
        <f t="shared" si="0"/>
        <v/>
      </c>
      <c r="B21" s="19"/>
      <c r="C21" s="20"/>
      <c r="D21" s="20"/>
      <c r="E21" s="20"/>
      <c r="F21" s="20"/>
      <c r="G21" s="21"/>
      <c r="H21" s="20"/>
      <c r="I21" s="20"/>
      <c r="J21" s="21"/>
      <c r="K21" s="20"/>
      <c r="L21" s="55"/>
      <c r="M21" s="22"/>
      <c r="N21" s="22"/>
      <c r="O21" s="22"/>
      <c r="P21" s="22"/>
      <c r="Q21" s="69" t="str">
        <f t="shared" si="1"/>
        <v/>
      </c>
      <c r="R21" s="20"/>
      <c r="S21" s="8" t="s">
        <v>1903</v>
      </c>
    </row>
    <row r="22" ht="15.75" customHeight="1" spans="1:19">
      <c r="A22" s="19" t="str">
        <f t="shared" si="0"/>
        <v/>
      </c>
      <c r="B22" s="19"/>
      <c r="C22" s="20"/>
      <c r="D22" s="20"/>
      <c r="E22" s="20"/>
      <c r="F22" s="20"/>
      <c r="G22" s="21"/>
      <c r="H22" s="20"/>
      <c r="I22" s="20"/>
      <c r="J22" s="21"/>
      <c r="K22" s="20"/>
      <c r="L22" s="55"/>
      <c r="M22" s="22"/>
      <c r="N22" s="22"/>
      <c r="O22" s="22"/>
      <c r="P22" s="22"/>
      <c r="Q22" s="69" t="str">
        <f t="shared" si="1"/>
        <v/>
      </c>
      <c r="R22" s="20"/>
      <c r="S22" s="8" t="s">
        <v>1904</v>
      </c>
    </row>
    <row r="23" ht="15.75" customHeight="1" spans="1:19">
      <c r="A23" s="19" t="str">
        <f t="shared" si="0"/>
        <v/>
      </c>
      <c r="B23" s="19"/>
      <c r="C23" s="20"/>
      <c r="D23" s="20"/>
      <c r="E23" s="20"/>
      <c r="F23" s="20"/>
      <c r="G23" s="21"/>
      <c r="H23" s="20"/>
      <c r="I23" s="20"/>
      <c r="J23" s="21"/>
      <c r="K23" s="20"/>
      <c r="L23" s="55"/>
      <c r="M23" s="22"/>
      <c r="N23" s="22"/>
      <c r="O23" s="22"/>
      <c r="P23" s="22"/>
      <c r="Q23" s="69" t="str">
        <f t="shared" si="1"/>
        <v/>
      </c>
      <c r="R23" s="20"/>
      <c r="S23" s="8" t="s">
        <v>1905</v>
      </c>
    </row>
    <row r="24" ht="15.75" customHeight="1" spans="1:19">
      <c r="A24" s="19" t="str">
        <f t="shared" si="0"/>
        <v/>
      </c>
      <c r="B24" s="19"/>
      <c r="C24" s="20"/>
      <c r="D24" s="20"/>
      <c r="E24" s="20"/>
      <c r="F24" s="20"/>
      <c r="G24" s="21"/>
      <c r="H24" s="20"/>
      <c r="I24" s="20"/>
      <c r="J24" s="21"/>
      <c r="K24" s="20"/>
      <c r="L24" s="55"/>
      <c r="M24" s="22"/>
      <c r="N24" s="22"/>
      <c r="O24" s="22"/>
      <c r="P24" s="22"/>
      <c r="Q24" s="69" t="str">
        <f t="shared" si="1"/>
        <v/>
      </c>
      <c r="R24" s="20"/>
      <c r="S24" s="8" t="s">
        <v>1906</v>
      </c>
    </row>
    <row r="25" ht="15.75" customHeight="1" spans="1:19">
      <c r="A25" s="19" t="str">
        <f t="shared" si="0"/>
        <v/>
      </c>
      <c r="B25" s="19"/>
      <c r="C25" s="20"/>
      <c r="D25" s="20"/>
      <c r="E25" s="20"/>
      <c r="F25" s="20"/>
      <c r="G25" s="21"/>
      <c r="H25" s="20"/>
      <c r="I25" s="20"/>
      <c r="J25" s="21"/>
      <c r="K25" s="20"/>
      <c r="L25" s="55"/>
      <c r="M25" s="22"/>
      <c r="N25" s="22"/>
      <c r="O25" s="22"/>
      <c r="P25" s="22"/>
      <c r="Q25" s="69" t="str">
        <f t="shared" si="1"/>
        <v/>
      </c>
      <c r="R25" s="20"/>
      <c r="S25" s="8" t="s">
        <v>1907</v>
      </c>
    </row>
    <row r="26" ht="15.75" customHeight="1" spans="1:19">
      <c r="A26" s="19" t="str">
        <f t="shared" si="0"/>
        <v/>
      </c>
      <c r="B26" s="19"/>
      <c r="C26" s="20"/>
      <c r="D26" s="20"/>
      <c r="E26" s="20"/>
      <c r="F26" s="20"/>
      <c r="G26" s="21"/>
      <c r="H26" s="20"/>
      <c r="I26" s="20"/>
      <c r="J26" s="21"/>
      <c r="K26" s="20"/>
      <c r="L26" s="55"/>
      <c r="M26" s="22"/>
      <c r="N26" s="22"/>
      <c r="O26" s="22"/>
      <c r="P26" s="22"/>
      <c r="Q26" s="69" t="str">
        <f t="shared" si="1"/>
        <v/>
      </c>
      <c r="R26" s="20"/>
      <c r="S26" s="8" t="s">
        <v>1908</v>
      </c>
    </row>
    <row r="27" ht="15.75" customHeight="1" spans="1:19">
      <c r="A27" s="19" t="str">
        <f t="shared" si="0"/>
        <v/>
      </c>
      <c r="B27" s="19"/>
      <c r="C27" s="20"/>
      <c r="D27" s="20"/>
      <c r="E27" s="20"/>
      <c r="F27" s="20"/>
      <c r="G27" s="21"/>
      <c r="H27" s="20"/>
      <c r="I27" s="20"/>
      <c r="J27" s="21"/>
      <c r="K27" s="20"/>
      <c r="L27" s="55"/>
      <c r="M27" s="22"/>
      <c r="N27" s="22"/>
      <c r="O27" s="22"/>
      <c r="P27" s="22"/>
      <c r="Q27" s="69" t="str">
        <f t="shared" si="1"/>
        <v/>
      </c>
      <c r="R27" s="20"/>
      <c r="S27" s="8" t="s">
        <v>1909</v>
      </c>
    </row>
    <row r="28" ht="15.75" customHeight="1" spans="1:19">
      <c r="A28" s="19" t="str">
        <f t="shared" si="0"/>
        <v/>
      </c>
      <c r="B28" s="19"/>
      <c r="C28" s="20"/>
      <c r="D28" s="20"/>
      <c r="E28" s="20"/>
      <c r="F28" s="20"/>
      <c r="G28" s="21"/>
      <c r="H28" s="20"/>
      <c r="I28" s="20"/>
      <c r="J28" s="21"/>
      <c r="K28" s="20"/>
      <c r="L28" s="55"/>
      <c r="M28" s="22"/>
      <c r="N28" s="22"/>
      <c r="O28" s="22"/>
      <c r="P28" s="22"/>
      <c r="Q28" s="69" t="str">
        <f t="shared" si="1"/>
        <v/>
      </c>
      <c r="R28" s="20"/>
      <c r="S28" s="8" t="s">
        <v>1910</v>
      </c>
    </row>
    <row r="29" ht="15.75" customHeight="1" spans="1:19">
      <c r="A29" s="19" t="str">
        <f t="shared" si="0"/>
        <v/>
      </c>
      <c r="B29" s="19"/>
      <c r="C29" s="20"/>
      <c r="D29" s="20"/>
      <c r="E29" s="20"/>
      <c r="F29" s="20"/>
      <c r="G29" s="21"/>
      <c r="H29" s="20"/>
      <c r="I29" s="20"/>
      <c r="J29" s="21"/>
      <c r="K29" s="20"/>
      <c r="L29" s="55"/>
      <c r="M29" s="22"/>
      <c r="N29" s="22"/>
      <c r="O29" s="22"/>
      <c r="P29" s="22"/>
      <c r="Q29" s="69" t="str">
        <f t="shared" si="1"/>
        <v/>
      </c>
      <c r="R29" s="20"/>
      <c r="S29" s="8" t="s">
        <v>1911</v>
      </c>
    </row>
    <row r="30" spans="1:19">
      <c r="A30" s="19" t="str">
        <f t="shared" si="0"/>
        <v/>
      </c>
      <c r="B30" s="19"/>
      <c r="C30" s="20"/>
      <c r="D30" s="20"/>
      <c r="E30" s="20"/>
      <c r="F30" s="20"/>
      <c r="G30" s="21"/>
      <c r="H30" s="20"/>
      <c r="I30" s="20"/>
      <c r="J30" s="21"/>
      <c r="K30" s="20"/>
      <c r="L30" s="55"/>
      <c r="M30" s="22"/>
      <c r="N30" s="22"/>
      <c r="O30" s="22"/>
      <c r="P30" s="22"/>
      <c r="Q30" s="69" t="str">
        <f t="shared" si="1"/>
        <v/>
      </c>
      <c r="R30" s="20"/>
      <c r="S30" s="8" t="s">
        <v>1912</v>
      </c>
    </row>
    <row r="31" ht="15.75" customHeight="1" spans="1:18">
      <c r="A31" s="19" t="s">
        <v>1913</v>
      </c>
      <c r="B31" s="84"/>
      <c r="C31" s="81"/>
      <c r="D31" s="20"/>
      <c r="E31" s="20"/>
      <c r="F31" s="20"/>
      <c r="G31" s="53"/>
      <c r="H31" s="20"/>
      <c r="I31" s="20"/>
      <c r="J31" s="19"/>
      <c r="K31" s="20"/>
      <c r="L31" s="55"/>
      <c r="M31" s="22"/>
      <c r="N31" s="22">
        <f>SUM(N8:N30)</f>
        <v>0</v>
      </c>
      <c r="O31" s="22">
        <f>SUM(O8:O30)</f>
        <v>0</v>
      </c>
      <c r="P31" s="22">
        <f>SUM(P8:P30)</f>
        <v>0</v>
      </c>
      <c r="Q31" s="69" t="str">
        <f t="shared" si="1"/>
        <v/>
      </c>
      <c r="R31" s="20"/>
    </row>
    <row r="32" ht="15.75" customHeight="1" spans="1:18">
      <c r="A32" s="19" t="s">
        <v>1816</v>
      </c>
      <c r="B32" s="84"/>
      <c r="C32" s="81"/>
      <c r="D32" s="20"/>
      <c r="E32" s="20"/>
      <c r="F32" s="20"/>
      <c r="G32" s="53"/>
      <c r="H32" s="20"/>
      <c r="I32" s="20"/>
      <c r="J32" s="19"/>
      <c r="K32" s="20"/>
      <c r="L32" s="55"/>
      <c r="M32" s="22"/>
      <c r="N32" s="22">
        <f>O31</f>
        <v>0</v>
      </c>
      <c r="O32" s="22"/>
      <c r="P32" s="22"/>
      <c r="Q32" s="69"/>
      <c r="R32" s="20"/>
    </row>
    <row r="33" ht="13.5" customHeight="1" spans="1:18">
      <c r="A33" s="23" t="s">
        <v>1914</v>
      </c>
      <c r="B33" s="15"/>
      <c r="C33" s="24"/>
      <c r="D33" s="37"/>
      <c r="E33" s="37"/>
      <c r="F33" s="23"/>
      <c r="G33" s="23"/>
      <c r="H33" s="23"/>
      <c r="I33" s="23"/>
      <c r="J33" s="26"/>
      <c r="K33" s="30"/>
      <c r="L33" s="25"/>
      <c r="M33" s="30"/>
      <c r="N33" s="25">
        <f>N31-N32</f>
        <v>0</v>
      </c>
      <c r="O33" s="30"/>
      <c r="P33" s="25">
        <f>P31</f>
        <v>0</v>
      </c>
      <c r="Q33" s="69" t="str">
        <f t="shared" si="1"/>
        <v/>
      </c>
      <c r="R33" s="30"/>
    </row>
    <row r="34" ht="15.75" customHeight="1" spans="1:19">
      <c r="A34" s="9" t="str">
        <f>基本信息输入表!$K$6&amp;"填表人："&amp;基本信息输入表!$M$54</f>
        <v>产权持有单位填表人：包娴</v>
      </c>
      <c r="P34" s="9" t="str">
        <f>"评估人员："&amp;基本信息输入表!$Q$54</f>
        <v>评估人员：资谷才、王晓</v>
      </c>
      <c r="S34" s="8" t="s">
        <v>1523</v>
      </c>
    </row>
    <row r="35" ht="15.75" customHeight="1" spans="1:1">
      <c r="A35" s="9" t="str">
        <f>"填表日期："&amp;YEAR(基本信息输入表!$O$54)&amp;"年"&amp;MONTH(基本信息输入表!$O$54)&amp;"月"&amp;DAY(基本信息输入表!$O$54)&amp;"日"</f>
        <v>填表日期：2024年5月8日</v>
      </c>
    </row>
  </sheetData>
  <mergeCells count="25">
    <mergeCell ref="A2:R2"/>
    <mergeCell ref="A3:R3"/>
    <mergeCell ref="Q4:R4"/>
    <mergeCell ref="A5:F5"/>
    <mergeCell ref="A31:C31"/>
    <mergeCell ref="A32:C32"/>
    <mergeCell ref="A33:C33"/>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Y29"/>
  <sheetViews>
    <sheetView showGridLines="0" zoomScale="79" zoomScaleNormal="79" workbookViewId="0">
      <selection activeCell="T25" sqref="T25"/>
    </sheetView>
  </sheetViews>
  <sheetFormatPr defaultColWidth="9" defaultRowHeight="12.75"/>
  <cols>
    <col min="1" max="1" width="6.16666666666667" style="9" customWidth="1"/>
    <col min="2" max="2" width="10.6666666666667" style="9" customWidth="1"/>
    <col min="3" max="3" width="7.66666666666667" style="9" customWidth="1"/>
    <col min="4" max="4" width="19.1666666666667" style="9" customWidth="1"/>
    <col min="5" max="5" width="9.66666666666667" style="9" customWidth="1"/>
    <col min="6" max="6" width="7.5" style="9" customWidth="1"/>
    <col min="7" max="8" width="7.66666666666667" style="9" customWidth="1"/>
    <col min="9" max="9" width="7.16666666666667" style="9" customWidth="1"/>
    <col min="10" max="12" width="8.16666666666667" style="9" customWidth="1"/>
    <col min="13" max="13" width="16.5" style="9" customWidth="1"/>
    <col min="14" max="14" width="11.1666666666667" style="9" customWidth="1"/>
    <col min="15" max="15" width="12.6666666666667" style="9" customWidth="1"/>
    <col min="16" max="16" width="7.5" style="9" customWidth="1"/>
    <col min="17" max="17" width="18.1666666666667" style="9" customWidth="1"/>
    <col min="18" max="18" width="9" style="8" customWidth="1"/>
    <col min="19" max="20" width="9" style="9" customWidth="1"/>
    <col min="21" max="16384" width="9" style="9"/>
  </cols>
  <sheetData>
    <row r="1" spans="1:1">
      <c r="A1" s="10" t="s">
        <v>0</v>
      </c>
    </row>
    <row r="2" s="7" customFormat="1" ht="26" customHeight="1" spans="1:25">
      <c r="A2" s="11" t="s">
        <v>1915</v>
      </c>
      <c r="R2" s="209"/>
      <c r="S2" s="9"/>
      <c r="T2" s="9"/>
      <c r="U2" s="9"/>
      <c r="V2" s="9"/>
      <c r="W2" s="9"/>
      <c r="X2" s="9"/>
      <c r="Y2" s="9"/>
    </row>
    <row r="3" ht="15.75" customHeight="1" spans="1:1">
      <c r="A3" s="8" t="str">
        <f>"评估基准日："&amp;TEXT(基本信息输入表!M7,"yyyy年mm月dd日")</f>
        <v>评估基准日：2024年04月30日</v>
      </c>
    </row>
    <row r="4" ht="12" customHeight="1" spans="2:17">
      <c r="B4" s="8"/>
      <c r="C4" s="8"/>
      <c r="D4" s="8"/>
      <c r="E4" s="8"/>
      <c r="F4" s="8"/>
      <c r="G4" s="8"/>
      <c r="H4" s="8"/>
      <c r="I4" s="8"/>
      <c r="J4" s="8"/>
      <c r="K4" s="8"/>
      <c r="L4" s="8"/>
      <c r="M4" s="8"/>
      <c r="N4" s="8"/>
      <c r="O4" s="8"/>
      <c r="P4" s="8"/>
      <c r="Q4" s="13" t="s">
        <v>1916</v>
      </c>
    </row>
    <row r="5" ht="13.5" customHeight="1" spans="1:17">
      <c r="A5" s="14" t="str">
        <f>基本信息输入表!K6&amp;"："&amp;基本信息输入表!M6</f>
        <v>产权持有单位：昆明中石油昆仑车用天然气有限公司</v>
      </c>
      <c r="B5" s="15"/>
      <c r="C5" s="15"/>
      <c r="D5" s="15"/>
      <c r="E5" s="15"/>
      <c r="F5" s="15"/>
      <c r="Q5" s="13" t="s">
        <v>1484</v>
      </c>
    </row>
    <row r="6" s="80" customFormat="1" ht="27.75" customHeight="1" spans="1:25">
      <c r="A6" s="79" t="s">
        <v>4</v>
      </c>
      <c r="B6" s="79" t="s">
        <v>1881</v>
      </c>
      <c r="C6" s="79" t="s">
        <v>1882</v>
      </c>
      <c r="D6" s="79" t="s">
        <v>1883</v>
      </c>
      <c r="E6" s="79" t="s">
        <v>1884</v>
      </c>
      <c r="F6" s="79" t="s">
        <v>1885</v>
      </c>
      <c r="G6" s="79" t="s">
        <v>1709</v>
      </c>
      <c r="H6" s="79" t="s">
        <v>1886</v>
      </c>
      <c r="I6" s="79" t="s">
        <v>1418</v>
      </c>
      <c r="J6" s="79" t="s">
        <v>1887</v>
      </c>
      <c r="K6" s="79" t="s">
        <v>1888</v>
      </c>
      <c r="L6" s="79" t="s">
        <v>1917</v>
      </c>
      <c r="M6" s="79" t="s">
        <v>1918</v>
      </c>
      <c r="N6" s="79" t="s">
        <v>6</v>
      </c>
      <c r="O6" s="79" t="s">
        <v>7</v>
      </c>
      <c r="P6" s="79" t="s">
        <v>683</v>
      </c>
      <c r="Q6" s="79" t="s">
        <v>176</v>
      </c>
      <c r="R6" s="8" t="s">
        <v>1501</v>
      </c>
      <c r="S6" s="9"/>
      <c r="T6" s="9"/>
      <c r="U6" s="9"/>
      <c r="V6" s="9"/>
      <c r="W6" s="9"/>
      <c r="X6" s="9"/>
      <c r="Y6" s="9"/>
    </row>
    <row r="7" ht="15.75" customHeight="1" spans="1:18">
      <c r="A7" s="19" t="str">
        <f>IF(C7="","",ROW()-7)</f>
        <v/>
      </c>
      <c r="B7" s="19"/>
      <c r="C7" s="20"/>
      <c r="D7" s="20"/>
      <c r="E7" s="20"/>
      <c r="F7" s="20"/>
      <c r="G7" s="21"/>
      <c r="H7" s="20"/>
      <c r="I7" s="20"/>
      <c r="J7" s="21"/>
      <c r="K7" s="20"/>
      <c r="L7" s="55"/>
      <c r="M7" s="22"/>
      <c r="N7" s="22"/>
      <c r="O7" s="22"/>
      <c r="P7" s="69" t="str">
        <f>IF(N7=0,"",(O7-N7)/N7*100)</f>
        <v/>
      </c>
      <c r="Q7" s="20"/>
      <c r="R7" s="8" t="s">
        <v>1919</v>
      </c>
    </row>
    <row r="8" ht="15.75" customHeight="1" spans="1:18">
      <c r="A8" s="19" t="str">
        <f t="shared" ref="A8:A26" si="0">IF(C8="","",ROW()-7)</f>
        <v/>
      </c>
      <c r="B8" s="19"/>
      <c r="C8" s="20"/>
      <c r="D8" s="20"/>
      <c r="E8" s="20"/>
      <c r="F8" s="20"/>
      <c r="G8" s="21"/>
      <c r="H8" s="20"/>
      <c r="I8" s="20"/>
      <c r="J8" s="21"/>
      <c r="K8" s="20"/>
      <c r="L8" s="55"/>
      <c r="M8" s="22"/>
      <c r="N8" s="22"/>
      <c r="O8" s="22"/>
      <c r="P8" s="69" t="str">
        <f t="shared" ref="P8:P27" si="1">IF(N8=0,"",(O8-N8)/N8*100)</f>
        <v/>
      </c>
      <c r="Q8" s="20"/>
      <c r="R8" s="8" t="s">
        <v>1920</v>
      </c>
    </row>
    <row r="9" ht="15.75" customHeight="1" spans="1:18">
      <c r="A9" s="19" t="str">
        <f t="shared" si="0"/>
        <v/>
      </c>
      <c r="B9" s="19"/>
      <c r="C9" s="20"/>
      <c r="D9" s="20"/>
      <c r="E9" s="20"/>
      <c r="F9" s="20"/>
      <c r="G9" s="21"/>
      <c r="H9" s="20"/>
      <c r="I9" s="20"/>
      <c r="J9" s="21"/>
      <c r="K9" s="20"/>
      <c r="L9" s="55"/>
      <c r="M9" s="22"/>
      <c r="N9" s="22"/>
      <c r="O9" s="22"/>
      <c r="P9" s="69" t="str">
        <f t="shared" si="1"/>
        <v/>
      </c>
      <c r="Q9" s="20"/>
      <c r="R9" s="8" t="s">
        <v>1921</v>
      </c>
    </row>
    <row r="10" ht="15.75" customHeight="1" spans="1:18">
      <c r="A10" s="19" t="str">
        <f t="shared" si="0"/>
        <v/>
      </c>
      <c r="B10" s="19"/>
      <c r="C10" s="20"/>
      <c r="D10" s="20"/>
      <c r="E10" s="20"/>
      <c r="F10" s="20"/>
      <c r="G10" s="21"/>
      <c r="H10" s="20"/>
      <c r="I10" s="20"/>
      <c r="J10" s="21"/>
      <c r="K10" s="20"/>
      <c r="L10" s="55"/>
      <c r="M10" s="22"/>
      <c r="N10" s="22"/>
      <c r="O10" s="22"/>
      <c r="P10" s="69" t="str">
        <f t="shared" si="1"/>
        <v/>
      </c>
      <c r="Q10" s="20"/>
      <c r="R10" s="8" t="s">
        <v>1922</v>
      </c>
    </row>
    <row r="11" ht="15.75" customHeight="1" spans="1:18">
      <c r="A11" s="19" t="str">
        <f t="shared" si="0"/>
        <v/>
      </c>
      <c r="B11" s="19"/>
      <c r="C11" s="20"/>
      <c r="D11" s="20"/>
      <c r="E11" s="20"/>
      <c r="F11" s="20"/>
      <c r="G11" s="21"/>
      <c r="H11" s="20"/>
      <c r="I11" s="20"/>
      <c r="J11" s="21"/>
      <c r="K11" s="20"/>
      <c r="L11" s="55"/>
      <c r="M11" s="22"/>
      <c r="N11" s="22"/>
      <c r="O11" s="22"/>
      <c r="P11" s="69" t="str">
        <f t="shared" si="1"/>
        <v/>
      </c>
      <c r="Q11" s="20"/>
      <c r="R11" s="8" t="s">
        <v>1923</v>
      </c>
    </row>
    <row r="12" ht="15.75" customHeight="1" spans="1:18">
      <c r="A12" s="19" t="str">
        <f t="shared" si="0"/>
        <v/>
      </c>
      <c r="B12" s="19"/>
      <c r="C12" s="20"/>
      <c r="D12" s="20"/>
      <c r="E12" s="20"/>
      <c r="F12" s="20"/>
      <c r="G12" s="21"/>
      <c r="H12" s="20"/>
      <c r="I12" s="20"/>
      <c r="J12" s="21"/>
      <c r="K12" s="20"/>
      <c r="L12" s="55"/>
      <c r="M12" s="22"/>
      <c r="N12" s="22"/>
      <c r="O12" s="22"/>
      <c r="P12" s="69" t="str">
        <f t="shared" si="1"/>
        <v/>
      </c>
      <c r="Q12" s="20"/>
      <c r="R12" s="8" t="s">
        <v>1924</v>
      </c>
    </row>
    <row r="13" ht="15.75" customHeight="1" spans="1:18">
      <c r="A13" s="19" t="str">
        <f t="shared" si="0"/>
        <v/>
      </c>
      <c r="B13" s="19"/>
      <c r="C13" s="20"/>
      <c r="D13" s="20"/>
      <c r="E13" s="20"/>
      <c r="F13" s="20"/>
      <c r="G13" s="21"/>
      <c r="H13" s="20"/>
      <c r="I13" s="20"/>
      <c r="J13" s="21"/>
      <c r="K13" s="20"/>
      <c r="L13" s="55"/>
      <c r="M13" s="22"/>
      <c r="N13" s="22"/>
      <c r="O13" s="22"/>
      <c r="P13" s="69" t="str">
        <f t="shared" si="1"/>
        <v/>
      </c>
      <c r="Q13" s="20"/>
      <c r="R13" s="8" t="s">
        <v>1925</v>
      </c>
    </row>
    <row r="14" ht="15.75" customHeight="1" spans="1:18">
      <c r="A14" s="19" t="str">
        <f t="shared" si="0"/>
        <v/>
      </c>
      <c r="B14" s="19"/>
      <c r="C14" s="20"/>
      <c r="D14" s="20"/>
      <c r="E14" s="20"/>
      <c r="F14" s="20"/>
      <c r="G14" s="21"/>
      <c r="H14" s="20"/>
      <c r="I14" s="20"/>
      <c r="J14" s="21"/>
      <c r="K14" s="20"/>
      <c r="L14" s="55"/>
      <c r="M14" s="22"/>
      <c r="N14" s="22"/>
      <c r="O14" s="22"/>
      <c r="P14" s="69" t="str">
        <f t="shared" si="1"/>
        <v/>
      </c>
      <c r="Q14" s="20"/>
      <c r="R14" s="8" t="s">
        <v>1926</v>
      </c>
    </row>
    <row r="15" ht="15.75" customHeight="1" spans="1:18">
      <c r="A15" s="19" t="str">
        <f t="shared" si="0"/>
        <v/>
      </c>
      <c r="B15" s="19"/>
      <c r="C15" s="20"/>
      <c r="D15" s="20"/>
      <c r="E15" s="20"/>
      <c r="F15" s="20"/>
      <c r="G15" s="21"/>
      <c r="H15" s="20"/>
      <c r="I15" s="20"/>
      <c r="J15" s="21"/>
      <c r="K15" s="20"/>
      <c r="L15" s="55"/>
      <c r="M15" s="22"/>
      <c r="N15" s="22"/>
      <c r="O15" s="22"/>
      <c r="P15" s="69" t="str">
        <f t="shared" si="1"/>
        <v/>
      </c>
      <c r="Q15" s="20"/>
      <c r="R15" s="8" t="s">
        <v>1927</v>
      </c>
    </row>
    <row r="16" ht="15.75" customHeight="1" spans="1:18">
      <c r="A16" s="19" t="str">
        <f t="shared" si="0"/>
        <v/>
      </c>
      <c r="B16" s="19"/>
      <c r="C16" s="20"/>
      <c r="D16" s="20"/>
      <c r="E16" s="20"/>
      <c r="F16" s="20"/>
      <c r="G16" s="21"/>
      <c r="H16" s="20"/>
      <c r="I16" s="20"/>
      <c r="J16" s="21"/>
      <c r="K16" s="20"/>
      <c r="L16" s="55"/>
      <c r="M16" s="22"/>
      <c r="N16" s="22"/>
      <c r="O16" s="22"/>
      <c r="P16" s="69" t="str">
        <f t="shared" si="1"/>
        <v/>
      </c>
      <c r="Q16" s="20"/>
      <c r="R16" s="8" t="s">
        <v>1928</v>
      </c>
    </row>
    <row r="17" ht="15.75" customHeight="1" spans="1:18">
      <c r="A17" s="19" t="str">
        <f t="shared" si="0"/>
        <v/>
      </c>
      <c r="B17" s="19"/>
      <c r="C17" s="20"/>
      <c r="D17" s="20"/>
      <c r="E17" s="20"/>
      <c r="F17" s="20"/>
      <c r="G17" s="21"/>
      <c r="H17" s="20"/>
      <c r="I17" s="20"/>
      <c r="J17" s="21"/>
      <c r="K17" s="20"/>
      <c r="L17" s="55"/>
      <c r="M17" s="22"/>
      <c r="N17" s="22"/>
      <c r="O17" s="22"/>
      <c r="P17" s="69" t="str">
        <f t="shared" si="1"/>
        <v/>
      </c>
      <c r="Q17" s="20"/>
      <c r="R17" s="8" t="s">
        <v>1929</v>
      </c>
    </row>
    <row r="18" ht="15.75" customHeight="1" spans="1:18">
      <c r="A18" s="19" t="str">
        <f t="shared" si="0"/>
        <v/>
      </c>
      <c r="B18" s="19"/>
      <c r="C18" s="20"/>
      <c r="D18" s="20"/>
      <c r="E18" s="20"/>
      <c r="F18" s="20"/>
      <c r="G18" s="21"/>
      <c r="H18" s="20"/>
      <c r="I18" s="20"/>
      <c r="J18" s="21"/>
      <c r="K18" s="20"/>
      <c r="L18" s="55"/>
      <c r="M18" s="22"/>
      <c r="N18" s="22"/>
      <c r="O18" s="22"/>
      <c r="P18" s="69" t="str">
        <f t="shared" si="1"/>
        <v/>
      </c>
      <c r="Q18" s="20"/>
      <c r="R18" s="8" t="s">
        <v>1930</v>
      </c>
    </row>
    <row r="19" ht="15.75" customHeight="1" spans="1:18">
      <c r="A19" s="19" t="str">
        <f t="shared" si="0"/>
        <v/>
      </c>
      <c r="B19" s="19"/>
      <c r="C19" s="20"/>
      <c r="D19" s="20"/>
      <c r="E19" s="20"/>
      <c r="F19" s="20"/>
      <c r="G19" s="21"/>
      <c r="H19" s="20"/>
      <c r="I19" s="20"/>
      <c r="J19" s="21"/>
      <c r="K19" s="20"/>
      <c r="L19" s="55"/>
      <c r="M19" s="22"/>
      <c r="N19" s="22"/>
      <c r="O19" s="22"/>
      <c r="P19" s="69" t="str">
        <f t="shared" si="1"/>
        <v/>
      </c>
      <c r="Q19" s="20"/>
      <c r="R19" s="8" t="s">
        <v>1931</v>
      </c>
    </row>
    <row r="20" ht="15.75" customHeight="1" spans="1:18">
      <c r="A20" s="19" t="str">
        <f t="shared" si="0"/>
        <v/>
      </c>
      <c r="B20" s="19"/>
      <c r="C20" s="20"/>
      <c r="D20" s="20"/>
      <c r="E20" s="20"/>
      <c r="F20" s="20"/>
      <c r="G20" s="21"/>
      <c r="H20" s="20"/>
      <c r="I20" s="20"/>
      <c r="J20" s="21"/>
      <c r="K20" s="20"/>
      <c r="L20" s="55"/>
      <c r="M20" s="22"/>
      <c r="N20" s="22"/>
      <c r="O20" s="22"/>
      <c r="P20" s="69" t="str">
        <f t="shared" si="1"/>
        <v/>
      </c>
      <c r="Q20" s="20"/>
      <c r="R20" s="8" t="s">
        <v>1932</v>
      </c>
    </row>
    <row r="21" ht="15.75" customHeight="1" spans="1:18">
      <c r="A21" s="19" t="str">
        <f t="shared" si="0"/>
        <v/>
      </c>
      <c r="B21" s="19"/>
      <c r="C21" s="20"/>
      <c r="D21" s="20"/>
      <c r="E21" s="20"/>
      <c r="F21" s="20"/>
      <c r="G21" s="21"/>
      <c r="H21" s="20"/>
      <c r="I21" s="20"/>
      <c r="J21" s="21"/>
      <c r="K21" s="20"/>
      <c r="L21" s="55"/>
      <c r="M21" s="22"/>
      <c r="N21" s="22"/>
      <c r="O21" s="22"/>
      <c r="P21" s="69" t="str">
        <f t="shared" si="1"/>
        <v/>
      </c>
      <c r="Q21" s="20"/>
      <c r="R21" s="8" t="s">
        <v>1933</v>
      </c>
    </row>
    <row r="22" ht="15.75" customHeight="1" spans="1:18">
      <c r="A22" s="19" t="str">
        <f t="shared" si="0"/>
        <v/>
      </c>
      <c r="B22" s="19"/>
      <c r="C22" s="20"/>
      <c r="D22" s="20"/>
      <c r="E22" s="20"/>
      <c r="F22" s="20"/>
      <c r="G22" s="21"/>
      <c r="H22" s="20"/>
      <c r="I22" s="20"/>
      <c r="J22" s="21"/>
      <c r="K22" s="20"/>
      <c r="L22" s="55"/>
      <c r="M22" s="22"/>
      <c r="N22" s="22"/>
      <c r="O22" s="22"/>
      <c r="P22" s="69" t="str">
        <f t="shared" si="1"/>
        <v/>
      </c>
      <c r="Q22" s="20"/>
      <c r="R22" s="8" t="s">
        <v>1934</v>
      </c>
    </row>
    <row r="23" ht="15.75" customHeight="1" spans="1:18">
      <c r="A23" s="19" t="str">
        <f t="shared" si="0"/>
        <v/>
      </c>
      <c r="B23" s="19"/>
      <c r="C23" s="20"/>
      <c r="D23" s="20"/>
      <c r="E23" s="20"/>
      <c r="F23" s="20"/>
      <c r="G23" s="21"/>
      <c r="H23" s="20"/>
      <c r="I23" s="20"/>
      <c r="J23" s="21"/>
      <c r="K23" s="20"/>
      <c r="L23" s="55"/>
      <c r="M23" s="22"/>
      <c r="N23" s="22"/>
      <c r="O23" s="22"/>
      <c r="P23" s="69" t="str">
        <f t="shared" si="1"/>
        <v/>
      </c>
      <c r="Q23" s="20"/>
      <c r="R23" s="8" t="s">
        <v>1935</v>
      </c>
    </row>
    <row r="24" ht="15.75" customHeight="1" spans="1:18">
      <c r="A24" s="19" t="str">
        <f t="shared" si="0"/>
        <v/>
      </c>
      <c r="B24" s="19"/>
      <c r="C24" s="20"/>
      <c r="D24" s="20"/>
      <c r="E24" s="20"/>
      <c r="F24" s="20"/>
      <c r="G24" s="21"/>
      <c r="H24" s="20"/>
      <c r="I24" s="20"/>
      <c r="J24" s="21"/>
      <c r="K24" s="20"/>
      <c r="L24" s="55"/>
      <c r="M24" s="22"/>
      <c r="N24" s="22"/>
      <c r="O24" s="22"/>
      <c r="P24" s="69" t="str">
        <f t="shared" si="1"/>
        <v/>
      </c>
      <c r="Q24" s="20"/>
      <c r="R24" s="8" t="s">
        <v>1936</v>
      </c>
    </row>
    <row r="25" ht="15.75" customHeight="1" spans="1:18">
      <c r="A25" s="19" t="str">
        <f t="shared" si="0"/>
        <v/>
      </c>
      <c r="B25" s="19"/>
      <c r="C25" s="20"/>
      <c r="D25" s="20"/>
      <c r="E25" s="20"/>
      <c r="F25" s="20"/>
      <c r="G25" s="21"/>
      <c r="H25" s="20"/>
      <c r="I25" s="20"/>
      <c r="J25" s="21"/>
      <c r="K25" s="20"/>
      <c r="L25" s="55"/>
      <c r="M25" s="22"/>
      <c r="N25" s="22"/>
      <c r="O25" s="22"/>
      <c r="P25" s="69" t="str">
        <f t="shared" si="1"/>
        <v/>
      </c>
      <c r="Q25" s="20"/>
      <c r="R25" s="8" t="s">
        <v>1937</v>
      </c>
    </row>
    <row r="26" spans="1:18">
      <c r="A26" s="19" t="str">
        <f t="shared" si="0"/>
        <v/>
      </c>
      <c r="B26" s="19"/>
      <c r="C26" s="20"/>
      <c r="D26" s="20"/>
      <c r="E26" s="20"/>
      <c r="F26" s="20"/>
      <c r="G26" s="21"/>
      <c r="H26" s="20"/>
      <c r="I26" s="20"/>
      <c r="J26" s="21"/>
      <c r="K26" s="20"/>
      <c r="L26" s="55"/>
      <c r="M26" s="22"/>
      <c r="N26" s="22"/>
      <c r="O26" s="22"/>
      <c r="P26" s="69" t="str">
        <f t="shared" si="1"/>
        <v/>
      </c>
      <c r="Q26" s="20"/>
      <c r="R26" s="8" t="s">
        <v>1938</v>
      </c>
    </row>
    <row r="27" ht="15.75" customHeight="1" spans="1:17">
      <c r="A27" s="23" t="s">
        <v>906</v>
      </c>
      <c r="B27" s="15"/>
      <c r="C27" s="15"/>
      <c r="D27" s="15"/>
      <c r="E27" s="15"/>
      <c r="F27" s="24"/>
      <c r="G27" s="23"/>
      <c r="H27" s="23"/>
      <c r="I27" s="23"/>
      <c r="J27" s="88"/>
      <c r="K27" s="23"/>
      <c r="L27" s="30"/>
      <c r="M27" s="30"/>
      <c r="N27" s="30">
        <f>SUM(N7:N26)</f>
        <v>0</v>
      </c>
      <c r="O27" s="30">
        <f>SUM(O7:O26)</f>
        <v>0</v>
      </c>
      <c r="P27" s="69" t="str">
        <f t="shared" si="1"/>
        <v/>
      </c>
      <c r="Q27" s="26"/>
    </row>
    <row r="28" ht="15.75" customHeight="1" spans="1:18">
      <c r="A28" s="9" t="str">
        <f>基本信息输入表!$K$6&amp;"填表人："&amp;基本信息输入表!$M$55</f>
        <v>产权持有单位填表人：包娴</v>
      </c>
      <c r="O28" s="9" t="str">
        <f>"评估人员："&amp;基本信息输入表!$Q$55</f>
        <v>评估人员：资谷才、王晓</v>
      </c>
      <c r="R28" s="8" t="s">
        <v>1523</v>
      </c>
    </row>
    <row r="29" ht="15.75" customHeight="1" spans="1:1">
      <c r="A29" s="9" t="str">
        <f>"填表日期："&amp;YEAR(基本信息输入表!$O$55)&amp;"年"&amp;MONTH(基本信息输入表!$O$55)&amp;"月"&amp;DAY(基本信息输入表!$O$55)&amp;"日"</f>
        <v>填表日期：2024年5月8日</v>
      </c>
    </row>
  </sheetData>
  <mergeCells count="4">
    <mergeCell ref="A2:Q2"/>
    <mergeCell ref="A3:Q3"/>
    <mergeCell ref="A5:F5"/>
    <mergeCell ref="A27:F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pageSetUpPr fitToPage="1"/>
  </sheetPr>
  <dimension ref="A1:AD14"/>
  <sheetViews>
    <sheetView showGridLines="0" view="pageBreakPreview" zoomScaleNormal="100" workbookViewId="0">
      <selection activeCell="K24" sqref="K24"/>
    </sheetView>
  </sheetViews>
  <sheetFormatPr defaultColWidth="9" defaultRowHeight="15.75" customHeight="1"/>
  <cols>
    <col min="1" max="1" width="4.5" style="9" customWidth="1"/>
    <col min="2" max="5" width="9.66666666666667" style="9" hidden="1" customWidth="1" outlineLevel="1"/>
    <col min="6" max="6" width="11.1666666666667" style="9" hidden="1" customWidth="1" outlineLevel="1"/>
    <col min="7" max="7" width="7.66666666666667" style="9" hidden="1" customWidth="1" collapsed="1"/>
    <col min="8" max="8" width="0.166666666666667" style="9" hidden="1" customWidth="1"/>
    <col min="9" max="9" width="20.1666666666667" style="9" customWidth="1"/>
    <col min="10" max="10" width="9" style="9" customWidth="1"/>
    <col min="11" max="11" width="25.8333333333333" style="9" customWidth="1"/>
    <col min="12" max="15" width="6.66666666666667" style="9" customWidth="1"/>
    <col min="16" max="16" width="8" style="9" customWidth="1"/>
    <col min="17" max="17" width="7.66666666666667" style="9" customWidth="1"/>
    <col min="18" max="18" width="7.91666666666667" style="9" customWidth="1"/>
    <col min="19" max="19" width="7.66666666666667" style="9" hidden="1" customWidth="1"/>
    <col min="20" max="20" width="8" style="9" hidden="1" customWidth="1"/>
    <col min="21" max="21" width="9.66666666666667" style="9" hidden="1" customWidth="1"/>
    <col min="22" max="22" width="10.1666666666667" style="9" hidden="1" customWidth="1"/>
    <col min="23" max="23" width="15" style="9" hidden="1" customWidth="1"/>
    <col min="24" max="24" width="12.3333333333333" style="9" customWidth="1"/>
    <col min="25" max="25" width="8.83333333333333" style="9" customWidth="1"/>
    <col min="26" max="26" width="11.8333333333333" style="9" customWidth="1"/>
    <col min="27" max="27" width="9.5" style="9" hidden="1" customWidth="1"/>
    <col min="28" max="28" width="10" style="9" customWidth="1"/>
    <col min="29" max="29" width="7.5" style="9" customWidth="1"/>
    <col min="30" max="30" width="10" style="9" customWidth="1"/>
    <col min="31" max="31" width="9" style="9" customWidth="1"/>
    <col min="32" max="32" width="14" style="9" customWidth="1"/>
    <col min="33" max="33" width="20.75" style="9" customWidth="1"/>
    <col min="34" max="16384" width="9" style="9"/>
  </cols>
  <sheetData>
    <row r="1" ht="12.5" customHeight="1" spans="1:1">
      <c r="A1" s="10" t="s">
        <v>0</v>
      </c>
    </row>
    <row r="2" s="7" customFormat="1" ht="53" customHeight="1" spans="1:29">
      <c r="A2" s="11" t="s">
        <v>1939</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325"/>
    </row>
    <row r="3" customHeight="1" spans="1:29">
      <c r="A3" s="209" t="str">
        <f>"评估基准日："&amp;TEXT(基本信息输入表!M7,"yyyy年mm月dd日")</f>
        <v>评估基准日：2024年04月30日</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row>
    <row r="4" ht="14.25" customHeight="1" spans="1:28">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13" t="s">
        <v>1940</v>
      </c>
    </row>
    <row r="5" customHeight="1" spans="1:29">
      <c r="A5" s="54" t="str">
        <f>基本信息输入表!K6&amp;"："&amp;基本信息输入表!M6</f>
        <v>产权持有单位：昆明中石油昆仑车用天然气有限公司</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208" t="s">
        <v>885</v>
      </c>
    </row>
    <row r="6" s="8" customFormat="1" ht="15.5" customHeight="1" spans="1:29">
      <c r="A6" s="226" t="s">
        <v>4</v>
      </c>
      <c r="B6" s="226" t="s">
        <v>1941</v>
      </c>
      <c r="C6" s="297" t="s">
        <v>1942</v>
      </c>
      <c r="D6" s="226" t="s">
        <v>1943</v>
      </c>
      <c r="E6" s="298"/>
      <c r="F6" s="297" t="s">
        <v>1944</v>
      </c>
      <c r="G6" s="226" t="s">
        <v>1945</v>
      </c>
      <c r="H6" s="226" t="s">
        <v>1946</v>
      </c>
      <c r="I6" s="226" t="s">
        <v>1947</v>
      </c>
      <c r="J6" s="226" t="s">
        <v>935</v>
      </c>
      <c r="K6" s="226" t="s">
        <v>1417</v>
      </c>
      <c r="L6" s="205" t="s">
        <v>1419</v>
      </c>
      <c r="M6" s="205" t="s">
        <v>1948</v>
      </c>
      <c r="N6" s="205" t="s">
        <v>1949</v>
      </c>
      <c r="O6" s="205" t="s">
        <v>1950</v>
      </c>
      <c r="P6" s="205" t="s">
        <v>1951</v>
      </c>
      <c r="Q6" s="205" t="s">
        <v>1952</v>
      </c>
      <c r="R6" s="316" t="s">
        <v>1953</v>
      </c>
      <c r="S6" s="316" t="s">
        <v>1954</v>
      </c>
      <c r="T6" s="205" t="s">
        <v>1955</v>
      </c>
      <c r="U6" s="226" t="s">
        <v>6</v>
      </c>
      <c r="V6" s="298"/>
      <c r="W6" s="205" t="s">
        <v>1232</v>
      </c>
      <c r="X6" s="226" t="s">
        <v>7</v>
      </c>
      <c r="Y6" s="326"/>
      <c r="Z6" s="298"/>
      <c r="AA6" s="316" t="s">
        <v>683</v>
      </c>
      <c r="AB6" s="205" t="s">
        <v>1956</v>
      </c>
      <c r="AC6" s="316" t="s">
        <v>176</v>
      </c>
    </row>
    <row r="7" s="8" customFormat="1" ht="16.5" customHeight="1" spans="1:30">
      <c r="A7" s="299"/>
      <c r="B7" s="299"/>
      <c r="C7" s="300"/>
      <c r="D7" s="301" t="s">
        <v>1957</v>
      </c>
      <c r="E7" s="302" t="s">
        <v>1958</v>
      </c>
      <c r="F7" s="300"/>
      <c r="G7" s="299"/>
      <c r="H7" s="299"/>
      <c r="I7" s="299"/>
      <c r="J7" s="299"/>
      <c r="K7" s="299"/>
      <c r="L7" s="300"/>
      <c r="M7" s="300"/>
      <c r="N7" s="300"/>
      <c r="O7" s="300"/>
      <c r="P7" s="300"/>
      <c r="Q7" s="300"/>
      <c r="R7" s="299"/>
      <c r="S7" s="299"/>
      <c r="T7" s="300"/>
      <c r="U7" s="317" t="s">
        <v>10</v>
      </c>
      <c r="V7" s="318" t="s">
        <v>11</v>
      </c>
      <c r="W7" s="300"/>
      <c r="X7" s="318" t="s">
        <v>10</v>
      </c>
      <c r="Y7" s="327" t="s">
        <v>1394</v>
      </c>
      <c r="Z7" s="318" t="s">
        <v>11</v>
      </c>
      <c r="AA7" s="299"/>
      <c r="AB7" s="300"/>
      <c r="AC7" s="299"/>
      <c r="AD7" s="8" t="s">
        <v>1501</v>
      </c>
    </row>
    <row r="8" ht="22.5" customHeight="1" spans="1:30">
      <c r="A8" s="19">
        <v>1</v>
      </c>
      <c r="B8" s="19"/>
      <c r="C8" s="19"/>
      <c r="D8" s="303"/>
      <c r="E8" s="304"/>
      <c r="F8" s="234"/>
      <c r="G8" s="234"/>
      <c r="H8" s="304"/>
      <c r="I8" s="309"/>
      <c r="J8" s="214"/>
      <c r="K8" s="214"/>
      <c r="L8" s="214"/>
      <c r="M8" s="55"/>
      <c r="N8" s="55"/>
      <c r="O8" s="55"/>
      <c r="P8" s="214"/>
      <c r="Q8" s="55"/>
      <c r="R8" s="21"/>
      <c r="S8" s="22"/>
      <c r="T8" s="319"/>
      <c r="U8" s="240"/>
      <c r="V8" s="240"/>
      <c r="W8" s="22"/>
      <c r="X8" s="69"/>
      <c r="Y8" s="69"/>
      <c r="Z8" s="22"/>
      <c r="AA8" s="69"/>
      <c r="AB8" s="22"/>
      <c r="AC8" s="214"/>
      <c r="AD8" s="8" t="s">
        <v>1959</v>
      </c>
    </row>
    <row r="9" ht="22.5" customHeight="1" spans="1:30">
      <c r="A9" s="19">
        <v>2</v>
      </c>
      <c r="B9" s="19"/>
      <c r="C9" s="19"/>
      <c r="D9" s="303"/>
      <c r="E9" s="304"/>
      <c r="F9" s="234"/>
      <c r="G9" s="234"/>
      <c r="H9" s="304"/>
      <c r="I9" s="309"/>
      <c r="J9" s="214"/>
      <c r="K9" s="214"/>
      <c r="L9" s="214"/>
      <c r="M9" s="55"/>
      <c r="N9" s="55"/>
      <c r="O9" s="55"/>
      <c r="P9" s="214"/>
      <c r="Q9" s="55"/>
      <c r="R9" s="21"/>
      <c r="S9" s="22"/>
      <c r="T9" s="319"/>
      <c r="U9" s="240"/>
      <c r="V9" s="240"/>
      <c r="W9" s="22"/>
      <c r="X9" s="69"/>
      <c r="Y9" s="69"/>
      <c r="Z9" s="22"/>
      <c r="AA9" s="69"/>
      <c r="AB9" s="22"/>
      <c r="AC9" s="20"/>
      <c r="AD9" s="8" t="s">
        <v>1960</v>
      </c>
    </row>
    <row r="10" s="296" customFormat="1" ht="18.5" customHeight="1" spans="1:30">
      <c r="A10" s="305" t="s">
        <v>1961</v>
      </c>
      <c r="B10" s="306"/>
      <c r="C10" s="306"/>
      <c r="D10" s="306"/>
      <c r="E10" s="306"/>
      <c r="F10" s="306"/>
      <c r="G10" s="306"/>
      <c r="H10" s="306"/>
      <c r="I10" s="310"/>
      <c r="J10" s="311"/>
      <c r="K10" s="311"/>
      <c r="L10" s="311"/>
      <c r="M10" s="312"/>
      <c r="N10" s="312"/>
      <c r="O10" s="312"/>
      <c r="P10" s="311"/>
      <c r="Q10" s="312">
        <f>Q8+Q9</f>
        <v>0</v>
      </c>
      <c r="R10" s="320"/>
      <c r="S10" s="321"/>
      <c r="T10" s="312"/>
      <c r="U10" s="321">
        <f>SUM(U8:U9)</f>
        <v>0</v>
      </c>
      <c r="V10" s="321">
        <f>SUM(V8:V9)</f>
        <v>0</v>
      </c>
      <c r="W10" s="321">
        <f>SUM(W8:W9)</f>
        <v>0</v>
      </c>
      <c r="X10" s="321">
        <f>SUM(X8:X9)</f>
        <v>0</v>
      </c>
      <c r="Y10" s="321"/>
      <c r="Z10" s="321">
        <f>SUM(Z8:Z9)</f>
        <v>0</v>
      </c>
      <c r="AA10" s="328" t="str">
        <f>IF(V10-W10=0,"",(Z10-V10+W10)/(V10-W10)*100)</f>
        <v/>
      </c>
      <c r="AB10" s="329"/>
      <c r="AC10" s="311"/>
      <c r="AD10" s="31"/>
    </row>
    <row r="11" s="296" customFormat="1" ht="18.5" customHeight="1" spans="1:29">
      <c r="A11" s="305" t="s">
        <v>1962</v>
      </c>
      <c r="B11" s="306"/>
      <c r="C11" s="306"/>
      <c r="D11" s="306"/>
      <c r="E11" s="306"/>
      <c r="F11" s="306"/>
      <c r="G11" s="306"/>
      <c r="H11" s="306"/>
      <c r="I11" s="310"/>
      <c r="J11" s="311"/>
      <c r="K11" s="311"/>
      <c r="L11" s="311"/>
      <c r="M11" s="312"/>
      <c r="N11" s="312"/>
      <c r="O11" s="312"/>
      <c r="P11" s="311"/>
      <c r="Q11" s="312"/>
      <c r="R11" s="320"/>
      <c r="S11" s="321"/>
      <c r="T11" s="312"/>
      <c r="U11" s="321"/>
      <c r="V11" s="321">
        <f>W10</f>
        <v>0</v>
      </c>
      <c r="W11" s="321"/>
      <c r="X11" s="321"/>
      <c r="Y11" s="321"/>
      <c r="Z11" s="321"/>
      <c r="AA11" s="328"/>
      <c r="AB11" s="329"/>
      <c r="AC11" s="311"/>
    </row>
    <row r="12" s="296" customFormat="1" ht="18.5" customHeight="1" spans="1:29">
      <c r="A12" s="307" t="s">
        <v>1963</v>
      </c>
      <c r="B12" s="308"/>
      <c r="C12" s="308"/>
      <c r="D12" s="308"/>
      <c r="E12" s="308"/>
      <c r="F12" s="308"/>
      <c r="G12" s="308"/>
      <c r="H12" s="308"/>
      <c r="I12" s="313"/>
      <c r="J12" s="314"/>
      <c r="K12" s="314"/>
      <c r="L12" s="315"/>
      <c r="M12" s="315"/>
      <c r="N12" s="315"/>
      <c r="O12" s="315"/>
      <c r="P12" s="315"/>
      <c r="Q12" s="315"/>
      <c r="R12" s="315"/>
      <c r="S12" s="322"/>
      <c r="T12" s="323"/>
      <c r="U12" s="322">
        <f>U10-U11</f>
        <v>0</v>
      </c>
      <c r="V12" s="322">
        <f>V10-V11</f>
        <v>0</v>
      </c>
      <c r="W12" s="322"/>
      <c r="X12" s="324">
        <f>X10</f>
        <v>0</v>
      </c>
      <c r="Y12" s="322"/>
      <c r="Z12" s="324">
        <f>Z10</f>
        <v>0</v>
      </c>
      <c r="AA12" s="328" t="str">
        <f>IF(V12-W12=0,"",(Z12-V12+W12)/(V12-W12)*100)</f>
        <v/>
      </c>
      <c r="AB12" s="329"/>
      <c r="AC12" s="330"/>
    </row>
    <row r="13" customHeight="1" spans="1:30">
      <c r="A13" s="54" t="str">
        <f>基本信息输入表!$K$6&amp;"填表人："&amp;基本信息输入表!$M$57</f>
        <v>产权持有单位填表人：包娴</v>
      </c>
      <c r="B13" s="54"/>
      <c r="C13" s="54"/>
      <c r="D13" s="54"/>
      <c r="E13" s="54"/>
      <c r="F13" s="54"/>
      <c r="G13" s="54"/>
      <c r="H13" s="54"/>
      <c r="I13" s="54"/>
      <c r="J13" s="54"/>
      <c r="K13" s="54"/>
      <c r="L13" s="54"/>
      <c r="M13" s="54"/>
      <c r="N13" s="54"/>
      <c r="O13" s="54"/>
      <c r="P13" s="54"/>
      <c r="Q13" s="54"/>
      <c r="R13" s="54"/>
      <c r="S13" s="54"/>
      <c r="T13" s="54"/>
      <c r="U13" s="54"/>
      <c r="V13" s="54"/>
      <c r="W13" s="54"/>
      <c r="X13" s="54"/>
      <c r="Y13" s="54"/>
      <c r="Z13" s="54" t="s">
        <v>1964</v>
      </c>
      <c r="AA13" s="54" t="str">
        <f>"评估人员："&amp;基本信息输入表!$Q$57</f>
        <v>评估人员：资谷才、王晓</v>
      </c>
      <c r="AB13" s="54"/>
      <c r="AC13" s="54"/>
      <c r="AD13" s="9" t="s">
        <v>1523</v>
      </c>
    </row>
    <row r="14" customHeight="1" spans="1:29">
      <c r="A14" s="54" t="str">
        <f>"填表日期："&amp;YEAR(基本信息输入表!$O$57)&amp;"年"&amp;MONTH(基本信息输入表!$O$57)&amp;"月"&amp;DAY(基本信息输入表!$O$57)&amp;"日"</f>
        <v>填表日期：2024年5月8日</v>
      </c>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row>
  </sheetData>
  <mergeCells count="31">
    <mergeCell ref="A2:AB2"/>
    <mergeCell ref="A3:AC3"/>
    <mergeCell ref="AB4:AC4"/>
    <mergeCell ref="D6:E6"/>
    <mergeCell ref="U6:V6"/>
    <mergeCell ref="X6:Z6"/>
    <mergeCell ref="A10:I10"/>
    <mergeCell ref="A11:I11"/>
    <mergeCell ref="A12:I12"/>
    <mergeCell ref="A6:A7"/>
    <mergeCell ref="B6:B7"/>
    <mergeCell ref="C6:C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W6:W7"/>
    <mergeCell ref="AA6:AA7"/>
    <mergeCell ref="AB6:AB7"/>
    <mergeCell ref="AC6:AC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pageSetUpPr fitToPage="1"/>
  </sheetPr>
  <dimension ref="A1:U29"/>
  <sheetViews>
    <sheetView showGridLines="0" zoomScale="70" zoomScaleNormal="70" workbookViewId="0">
      <selection activeCell="X30" sqref="X30"/>
    </sheetView>
  </sheetViews>
  <sheetFormatPr defaultColWidth="9" defaultRowHeight="15.75" customHeight="1"/>
  <cols>
    <col min="1" max="1" width="4.66666666666667" style="9" customWidth="1"/>
    <col min="2" max="2" width="8" style="9" customWidth="1"/>
    <col min="3" max="3" width="11" style="9" customWidth="1"/>
    <col min="4" max="4" width="12" style="9" customWidth="1"/>
    <col min="5" max="5" width="9.66666666666667" style="9" customWidth="1"/>
    <col min="6" max="7" width="8" style="9" customWidth="1"/>
    <col min="8" max="8" width="4.16666666666667" style="9" customWidth="1"/>
    <col min="9" max="10" width="10.1666666666667" style="9" customWidth="1"/>
    <col min="11" max="11" width="7.66666666666667" style="9" customWidth="1"/>
    <col min="12" max="12" width="9.16666666666667" style="9" customWidth="1"/>
    <col min="13" max="13" width="11" style="9" customWidth="1"/>
    <col min="14" max="14" width="8.66666666666667" style="9" customWidth="1"/>
    <col min="15" max="15" width="10.1666666666667" style="9" customWidth="1"/>
    <col min="16" max="16" width="7.66666666666667" style="9" customWidth="1"/>
    <col min="17" max="17" width="9.66666666666667" style="9" customWidth="1"/>
    <col min="18" max="19" width="7.66666666666667" style="9" customWidth="1"/>
    <col min="20" max="20" width="7.16666666666667" style="9" customWidth="1"/>
    <col min="21" max="21" width="9.5" style="9" customWidth="1"/>
    <col min="22" max="23" width="9" style="9" customWidth="1"/>
    <col min="24" max="16384" width="9" style="9"/>
  </cols>
  <sheetData>
    <row r="1" customHeight="1" spans="1:1">
      <c r="A1" s="10" t="s">
        <v>0</v>
      </c>
    </row>
    <row r="2" s="7" customFormat="1" ht="30" customHeight="1" spans="1:1">
      <c r="A2" s="11" t="s">
        <v>91</v>
      </c>
    </row>
    <row r="3" customHeight="1" spans="1:1">
      <c r="A3" s="8" t="str">
        <f>"评估基准日："&amp;TEXT(基本信息输入表!M7,"yyyy年mm月dd日")</f>
        <v>评估基准日：2024年04月30日</v>
      </c>
    </row>
    <row r="4" ht="14.25" customHeight="1" spans="1:18">
      <c r="A4" s="8"/>
      <c r="B4" s="8"/>
      <c r="C4" s="8"/>
      <c r="D4" s="8"/>
      <c r="E4" s="8"/>
      <c r="F4" s="8"/>
      <c r="G4" s="8"/>
      <c r="H4" s="8"/>
      <c r="I4" s="8"/>
      <c r="J4" s="8"/>
      <c r="K4" s="8"/>
      <c r="L4" s="8"/>
      <c r="M4" s="8"/>
      <c r="N4" s="8"/>
      <c r="O4" s="8"/>
      <c r="P4" s="8"/>
      <c r="Q4" s="8"/>
      <c r="R4" s="13" t="s">
        <v>1965</v>
      </c>
    </row>
    <row r="5" customHeight="1" spans="1:20">
      <c r="A5" s="9" t="str">
        <f>基本信息输入表!K6&amp;"："&amp;基本信息输入表!M6</f>
        <v>产权持有单位：昆明中石油昆仑车用天然气有限公司</v>
      </c>
      <c r="Q5" s="89" t="s">
        <v>885</v>
      </c>
      <c r="R5" s="15"/>
      <c r="S5" s="15"/>
      <c r="T5" s="15"/>
    </row>
    <row r="6" s="8" customFormat="1" customHeight="1" spans="1:20">
      <c r="A6" s="32" t="s">
        <v>4</v>
      </c>
      <c r="B6" s="32" t="s">
        <v>1941</v>
      </c>
      <c r="C6" s="32" t="s">
        <v>1966</v>
      </c>
      <c r="D6" s="32" t="s">
        <v>1417</v>
      </c>
      <c r="E6" s="32" t="s">
        <v>1967</v>
      </c>
      <c r="F6" s="99" t="s">
        <v>1968</v>
      </c>
      <c r="G6" s="79" t="s">
        <v>1250</v>
      </c>
      <c r="H6" s="99" t="s">
        <v>1251</v>
      </c>
      <c r="I6" s="79" t="s">
        <v>1969</v>
      </c>
      <c r="J6" s="99" t="s">
        <v>1970</v>
      </c>
      <c r="K6" s="79" t="s">
        <v>1955</v>
      </c>
      <c r="L6" s="32" t="s">
        <v>6</v>
      </c>
      <c r="M6" s="81"/>
      <c r="N6" s="79" t="s">
        <v>1232</v>
      </c>
      <c r="O6" s="32" t="s">
        <v>7</v>
      </c>
      <c r="P6" s="84"/>
      <c r="Q6" s="81"/>
      <c r="R6" s="99" t="s">
        <v>683</v>
      </c>
      <c r="S6" s="99" t="s">
        <v>1500</v>
      </c>
      <c r="T6" s="99" t="s">
        <v>176</v>
      </c>
    </row>
    <row r="7" s="8" customFormat="1" ht="26" customHeight="1" spans="1:21">
      <c r="A7" s="100"/>
      <c r="B7" s="100"/>
      <c r="C7" s="100"/>
      <c r="D7" s="100"/>
      <c r="E7" s="100"/>
      <c r="F7" s="100"/>
      <c r="G7" s="95"/>
      <c r="H7" s="100"/>
      <c r="I7" s="95"/>
      <c r="J7" s="100"/>
      <c r="K7" s="95"/>
      <c r="L7" s="82" t="s">
        <v>10</v>
      </c>
      <c r="M7" s="109" t="s">
        <v>11</v>
      </c>
      <c r="N7" s="95"/>
      <c r="O7" s="109" t="s">
        <v>10</v>
      </c>
      <c r="P7" s="110" t="s">
        <v>1394</v>
      </c>
      <c r="Q7" s="109" t="s">
        <v>11</v>
      </c>
      <c r="R7" s="100"/>
      <c r="S7" s="100"/>
      <c r="T7" s="100"/>
      <c r="U7" s="8" t="s">
        <v>1501</v>
      </c>
    </row>
    <row r="8" ht="12.75" customHeight="1" spans="1:21">
      <c r="A8" s="19" t="str">
        <f>IF(C8="","",ROW()-7)</f>
        <v/>
      </c>
      <c r="B8" s="19"/>
      <c r="C8" s="20"/>
      <c r="D8" s="20"/>
      <c r="E8" s="20"/>
      <c r="F8" s="19"/>
      <c r="G8" s="20"/>
      <c r="H8" s="55"/>
      <c r="I8" s="20"/>
      <c r="J8" s="21"/>
      <c r="K8" s="55"/>
      <c r="L8" s="22"/>
      <c r="M8" s="22"/>
      <c r="N8" s="22"/>
      <c r="O8" s="22"/>
      <c r="P8" s="22"/>
      <c r="Q8" s="22"/>
      <c r="R8" s="30" t="str">
        <f>IF(M8-N8=0,"",(Q8-M8+N8)/(M8-N8)*100)</f>
        <v/>
      </c>
      <c r="S8" s="295" t="str">
        <f>IF(H8=0,"",O8/H8)</f>
        <v/>
      </c>
      <c r="T8" s="20"/>
      <c r="U8" s="8" t="s">
        <v>1971</v>
      </c>
    </row>
    <row r="9" ht="12.75" customHeight="1" spans="1:21">
      <c r="A9" s="19" t="str">
        <f t="shared" ref="A9:A24" si="0">IF(C9="","",ROW()-7)</f>
        <v/>
      </c>
      <c r="B9" s="19"/>
      <c r="C9" s="20"/>
      <c r="D9" s="20"/>
      <c r="E9" s="20"/>
      <c r="F9" s="19"/>
      <c r="G9" s="20"/>
      <c r="H9" s="55"/>
      <c r="I9" s="20"/>
      <c r="J9" s="21"/>
      <c r="K9" s="55"/>
      <c r="L9" s="22"/>
      <c r="M9" s="22"/>
      <c r="N9" s="22"/>
      <c r="O9" s="22"/>
      <c r="P9" s="22"/>
      <c r="Q9" s="22"/>
      <c r="R9" s="30" t="str">
        <f t="shared" ref="R9:R27" si="1">IF(M9-N9=0,"",(Q9-M9+N9)/(M9-N9)*100)</f>
        <v/>
      </c>
      <c r="S9" s="295" t="str">
        <f t="shared" ref="S9:S24" si="2">IF(H9=0,"",O9/H9)</f>
        <v/>
      </c>
      <c r="T9" s="20"/>
      <c r="U9" s="8" t="s">
        <v>1972</v>
      </c>
    </row>
    <row r="10" ht="12.75" customHeight="1" spans="1:21">
      <c r="A10" s="19" t="str">
        <f t="shared" si="0"/>
        <v/>
      </c>
      <c r="B10" s="19"/>
      <c r="C10" s="20"/>
      <c r="D10" s="20"/>
      <c r="E10" s="20"/>
      <c r="F10" s="19"/>
      <c r="G10" s="20"/>
      <c r="H10" s="55"/>
      <c r="I10" s="20"/>
      <c r="J10" s="21"/>
      <c r="K10" s="55"/>
      <c r="L10" s="22"/>
      <c r="M10" s="22"/>
      <c r="N10" s="22"/>
      <c r="O10" s="22"/>
      <c r="P10" s="22"/>
      <c r="Q10" s="22"/>
      <c r="R10" s="30" t="str">
        <f t="shared" si="1"/>
        <v/>
      </c>
      <c r="S10" s="295" t="str">
        <f t="shared" si="2"/>
        <v/>
      </c>
      <c r="T10" s="20"/>
      <c r="U10" s="8" t="s">
        <v>1973</v>
      </c>
    </row>
    <row r="11" ht="12.75" customHeight="1" spans="1:21">
      <c r="A11" s="19" t="str">
        <f t="shared" si="0"/>
        <v/>
      </c>
      <c r="B11" s="19"/>
      <c r="C11" s="20"/>
      <c r="D11" s="20"/>
      <c r="E11" s="20"/>
      <c r="F11" s="19"/>
      <c r="G11" s="20"/>
      <c r="H11" s="55"/>
      <c r="I11" s="20"/>
      <c r="J11" s="21"/>
      <c r="K11" s="55"/>
      <c r="L11" s="22"/>
      <c r="M11" s="22"/>
      <c r="N11" s="22"/>
      <c r="O11" s="22"/>
      <c r="P11" s="22"/>
      <c r="Q11" s="22"/>
      <c r="R11" s="30" t="str">
        <f t="shared" si="1"/>
        <v/>
      </c>
      <c r="S11" s="295" t="str">
        <f t="shared" si="2"/>
        <v/>
      </c>
      <c r="T11" s="20"/>
      <c r="U11" s="8" t="s">
        <v>1974</v>
      </c>
    </row>
    <row r="12" ht="12.75" customHeight="1" spans="1:21">
      <c r="A12" s="19" t="str">
        <f t="shared" si="0"/>
        <v/>
      </c>
      <c r="B12" s="19"/>
      <c r="C12" s="20"/>
      <c r="D12" s="20"/>
      <c r="E12" s="20"/>
      <c r="F12" s="19"/>
      <c r="G12" s="20"/>
      <c r="H12" s="55"/>
      <c r="I12" s="20"/>
      <c r="J12" s="21"/>
      <c r="K12" s="55"/>
      <c r="L12" s="22"/>
      <c r="M12" s="22"/>
      <c r="N12" s="22"/>
      <c r="O12" s="22"/>
      <c r="P12" s="22"/>
      <c r="Q12" s="22"/>
      <c r="R12" s="30" t="str">
        <f t="shared" si="1"/>
        <v/>
      </c>
      <c r="S12" s="295" t="str">
        <f t="shared" si="2"/>
        <v/>
      </c>
      <c r="T12" s="20"/>
      <c r="U12" s="8" t="s">
        <v>1975</v>
      </c>
    </row>
    <row r="13" ht="12.75" customHeight="1" spans="1:21">
      <c r="A13" s="19" t="str">
        <f t="shared" si="0"/>
        <v/>
      </c>
      <c r="B13" s="19"/>
      <c r="C13" s="20"/>
      <c r="D13" s="20"/>
      <c r="E13" s="20"/>
      <c r="F13" s="19"/>
      <c r="G13" s="20"/>
      <c r="H13" s="55"/>
      <c r="I13" s="20"/>
      <c r="J13" s="21"/>
      <c r="K13" s="55"/>
      <c r="L13" s="22"/>
      <c r="M13" s="22"/>
      <c r="N13" s="22"/>
      <c r="O13" s="22"/>
      <c r="P13" s="22"/>
      <c r="Q13" s="22"/>
      <c r="R13" s="30" t="str">
        <f t="shared" si="1"/>
        <v/>
      </c>
      <c r="S13" s="295" t="str">
        <f t="shared" si="2"/>
        <v/>
      </c>
      <c r="T13" s="20"/>
      <c r="U13" s="8" t="s">
        <v>1976</v>
      </c>
    </row>
    <row r="14" ht="12.75" customHeight="1" spans="1:21">
      <c r="A14" s="19" t="str">
        <f t="shared" si="0"/>
        <v/>
      </c>
      <c r="B14" s="19"/>
      <c r="C14" s="20"/>
      <c r="D14" s="20"/>
      <c r="E14" s="20"/>
      <c r="F14" s="19"/>
      <c r="G14" s="20"/>
      <c r="H14" s="55"/>
      <c r="I14" s="20"/>
      <c r="J14" s="21"/>
      <c r="K14" s="55"/>
      <c r="L14" s="22"/>
      <c r="M14" s="22"/>
      <c r="N14" s="22"/>
      <c r="O14" s="22"/>
      <c r="P14" s="22"/>
      <c r="Q14" s="22"/>
      <c r="R14" s="30" t="str">
        <f t="shared" si="1"/>
        <v/>
      </c>
      <c r="S14" s="295" t="str">
        <f t="shared" si="2"/>
        <v/>
      </c>
      <c r="T14" s="20"/>
      <c r="U14" s="8" t="s">
        <v>1977</v>
      </c>
    </row>
    <row r="15" ht="12.75" customHeight="1" spans="1:21">
      <c r="A15" s="19" t="str">
        <f t="shared" si="0"/>
        <v/>
      </c>
      <c r="B15" s="19"/>
      <c r="C15" s="20"/>
      <c r="D15" s="20"/>
      <c r="E15" s="20"/>
      <c r="F15" s="19"/>
      <c r="G15" s="20"/>
      <c r="H15" s="55"/>
      <c r="I15" s="20"/>
      <c r="J15" s="21"/>
      <c r="K15" s="55"/>
      <c r="L15" s="22"/>
      <c r="M15" s="22"/>
      <c r="N15" s="22"/>
      <c r="O15" s="22"/>
      <c r="P15" s="22"/>
      <c r="Q15" s="22"/>
      <c r="R15" s="30" t="str">
        <f t="shared" si="1"/>
        <v/>
      </c>
      <c r="S15" s="295" t="str">
        <f t="shared" si="2"/>
        <v/>
      </c>
      <c r="T15" s="20"/>
      <c r="U15" s="8" t="s">
        <v>1978</v>
      </c>
    </row>
    <row r="16" ht="12.75" customHeight="1" spans="1:21">
      <c r="A16" s="19" t="str">
        <f t="shared" si="0"/>
        <v/>
      </c>
      <c r="B16" s="19"/>
      <c r="C16" s="20"/>
      <c r="D16" s="20"/>
      <c r="E16" s="20"/>
      <c r="F16" s="19"/>
      <c r="G16" s="20"/>
      <c r="H16" s="55"/>
      <c r="I16" s="20"/>
      <c r="J16" s="21"/>
      <c r="K16" s="55"/>
      <c r="L16" s="22"/>
      <c r="M16" s="22"/>
      <c r="N16" s="22"/>
      <c r="O16" s="22"/>
      <c r="P16" s="22"/>
      <c r="Q16" s="22"/>
      <c r="R16" s="30" t="str">
        <f t="shared" si="1"/>
        <v/>
      </c>
      <c r="S16" s="295" t="str">
        <f t="shared" si="2"/>
        <v/>
      </c>
      <c r="T16" s="20"/>
      <c r="U16" s="8" t="s">
        <v>1979</v>
      </c>
    </row>
    <row r="17" ht="12.75" customHeight="1" spans="1:21">
      <c r="A17" s="19" t="str">
        <f t="shared" si="0"/>
        <v/>
      </c>
      <c r="B17" s="19"/>
      <c r="C17" s="20"/>
      <c r="D17" s="20"/>
      <c r="E17" s="20"/>
      <c r="F17" s="19"/>
      <c r="G17" s="20"/>
      <c r="H17" s="55"/>
      <c r="I17" s="20"/>
      <c r="J17" s="21"/>
      <c r="K17" s="55"/>
      <c r="L17" s="22"/>
      <c r="M17" s="22"/>
      <c r="N17" s="22"/>
      <c r="O17" s="22"/>
      <c r="P17" s="22"/>
      <c r="Q17" s="22"/>
      <c r="R17" s="30" t="str">
        <f t="shared" si="1"/>
        <v/>
      </c>
      <c r="S17" s="295" t="str">
        <f t="shared" si="2"/>
        <v/>
      </c>
      <c r="T17" s="20"/>
      <c r="U17" s="8" t="s">
        <v>1980</v>
      </c>
    </row>
    <row r="18" ht="12.75" customHeight="1" spans="1:21">
      <c r="A18" s="19" t="str">
        <f t="shared" si="0"/>
        <v/>
      </c>
      <c r="B18" s="19"/>
      <c r="C18" s="20"/>
      <c r="D18" s="20"/>
      <c r="E18" s="20"/>
      <c r="F18" s="19"/>
      <c r="G18" s="20"/>
      <c r="H18" s="55"/>
      <c r="I18" s="20"/>
      <c r="J18" s="21"/>
      <c r="K18" s="55"/>
      <c r="L18" s="22"/>
      <c r="M18" s="22"/>
      <c r="N18" s="22"/>
      <c r="O18" s="22"/>
      <c r="P18" s="22"/>
      <c r="Q18" s="22"/>
      <c r="R18" s="30" t="str">
        <f t="shared" si="1"/>
        <v/>
      </c>
      <c r="S18" s="295" t="str">
        <f t="shared" si="2"/>
        <v/>
      </c>
      <c r="T18" s="20"/>
      <c r="U18" s="8" t="s">
        <v>1981</v>
      </c>
    </row>
    <row r="19" ht="12.75" customHeight="1" spans="1:21">
      <c r="A19" s="19" t="str">
        <f t="shared" si="0"/>
        <v/>
      </c>
      <c r="B19" s="19"/>
      <c r="C19" s="20"/>
      <c r="D19" s="20"/>
      <c r="E19" s="20"/>
      <c r="F19" s="19"/>
      <c r="G19" s="20"/>
      <c r="H19" s="55"/>
      <c r="I19" s="20"/>
      <c r="J19" s="21"/>
      <c r="K19" s="55"/>
      <c r="L19" s="22"/>
      <c r="M19" s="22"/>
      <c r="N19" s="22"/>
      <c r="O19" s="22"/>
      <c r="P19" s="22"/>
      <c r="Q19" s="22"/>
      <c r="R19" s="30" t="str">
        <f t="shared" si="1"/>
        <v/>
      </c>
      <c r="S19" s="295" t="str">
        <f t="shared" si="2"/>
        <v/>
      </c>
      <c r="T19" s="20"/>
      <c r="U19" s="8" t="s">
        <v>1982</v>
      </c>
    </row>
    <row r="20" ht="12.75" customHeight="1" spans="1:21">
      <c r="A20" s="19" t="str">
        <f t="shared" si="0"/>
        <v/>
      </c>
      <c r="B20" s="19"/>
      <c r="C20" s="20"/>
      <c r="D20" s="20"/>
      <c r="E20" s="20"/>
      <c r="F20" s="19"/>
      <c r="G20" s="20"/>
      <c r="H20" s="55"/>
      <c r="I20" s="20"/>
      <c r="J20" s="21"/>
      <c r="K20" s="55"/>
      <c r="L20" s="22"/>
      <c r="M20" s="22"/>
      <c r="N20" s="22"/>
      <c r="O20" s="22"/>
      <c r="P20" s="22"/>
      <c r="Q20" s="22"/>
      <c r="R20" s="30" t="str">
        <f t="shared" si="1"/>
        <v/>
      </c>
      <c r="S20" s="295" t="str">
        <f t="shared" si="2"/>
        <v/>
      </c>
      <c r="T20" s="20"/>
      <c r="U20" s="8" t="s">
        <v>1983</v>
      </c>
    </row>
    <row r="21" ht="12.75" customHeight="1" spans="1:21">
      <c r="A21" s="19" t="str">
        <f t="shared" si="0"/>
        <v/>
      </c>
      <c r="B21" s="19"/>
      <c r="C21" s="20"/>
      <c r="D21" s="20"/>
      <c r="E21" s="20"/>
      <c r="F21" s="19"/>
      <c r="G21" s="20"/>
      <c r="H21" s="55"/>
      <c r="I21" s="20"/>
      <c r="J21" s="21"/>
      <c r="K21" s="55"/>
      <c r="L21" s="22"/>
      <c r="M21" s="22"/>
      <c r="N21" s="22"/>
      <c r="O21" s="22"/>
      <c r="P21" s="22"/>
      <c r="Q21" s="22"/>
      <c r="R21" s="30" t="str">
        <f t="shared" si="1"/>
        <v/>
      </c>
      <c r="S21" s="295" t="str">
        <f t="shared" si="2"/>
        <v/>
      </c>
      <c r="T21" s="20"/>
      <c r="U21" s="8" t="s">
        <v>1984</v>
      </c>
    </row>
    <row r="22" ht="12.75" customHeight="1" spans="1:21">
      <c r="A22" s="19" t="str">
        <f t="shared" si="0"/>
        <v/>
      </c>
      <c r="B22" s="19"/>
      <c r="C22" s="20"/>
      <c r="D22" s="20"/>
      <c r="E22" s="20"/>
      <c r="F22" s="19"/>
      <c r="G22" s="20"/>
      <c r="H22" s="55"/>
      <c r="I22" s="20"/>
      <c r="J22" s="21"/>
      <c r="K22" s="55"/>
      <c r="L22" s="22"/>
      <c r="M22" s="22"/>
      <c r="N22" s="22"/>
      <c r="O22" s="22"/>
      <c r="P22" s="22"/>
      <c r="Q22" s="22"/>
      <c r="R22" s="30" t="str">
        <f t="shared" si="1"/>
        <v/>
      </c>
      <c r="S22" s="295" t="str">
        <f t="shared" si="2"/>
        <v/>
      </c>
      <c r="T22" s="20"/>
      <c r="U22" s="8" t="s">
        <v>1985</v>
      </c>
    </row>
    <row r="23" ht="12.75" customHeight="1" spans="1:21">
      <c r="A23" s="19" t="str">
        <f t="shared" si="0"/>
        <v/>
      </c>
      <c r="B23" s="19"/>
      <c r="C23" s="20"/>
      <c r="D23" s="20"/>
      <c r="E23" s="20"/>
      <c r="F23" s="19"/>
      <c r="G23" s="20"/>
      <c r="H23" s="55"/>
      <c r="I23" s="20"/>
      <c r="J23" s="21"/>
      <c r="K23" s="55"/>
      <c r="L23" s="22"/>
      <c r="M23" s="22"/>
      <c r="N23" s="22"/>
      <c r="O23" s="22"/>
      <c r="P23" s="22"/>
      <c r="Q23" s="22"/>
      <c r="R23" s="30" t="str">
        <f t="shared" si="1"/>
        <v/>
      </c>
      <c r="S23" s="295" t="str">
        <f t="shared" si="2"/>
        <v/>
      </c>
      <c r="T23" s="20"/>
      <c r="U23" s="8" t="s">
        <v>1986</v>
      </c>
    </row>
    <row r="24" ht="12.75" customHeight="1" spans="1:21">
      <c r="A24" s="19" t="str">
        <f t="shared" si="0"/>
        <v/>
      </c>
      <c r="B24" s="19"/>
      <c r="C24" s="20"/>
      <c r="D24" s="20"/>
      <c r="E24" s="20"/>
      <c r="F24" s="19"/>
      <c r="G24" s="20"/>
      <c r="H24" s="55"/>
      <c r="I24" s="20"/>
      <c r="J24" s="21"/>
      <c r="K24" s="55"/>
      <c r="L24" s="22"/>
      <c r="M24" s="22"/>
      <c r="N24" s="22"/>
      <c r="O24" s="22"/>
      <c r="P24" s="22"/>
      <c r="Q24" s="22"/>
      <c r="R24" s="30" t="str">
        <f t="shared" si="1"/>
        <v/>
      </c>
      <c r="S24" s="295" t="str">
        <f t="shared" si="2"/>
        <v/>
      </c>
      <c r="T24" s="20"/>
      <c r="U24" s="8" t="s">
        <v>1987</v>
      </c>
    </row>
    <row r="25" ht="12.75" customHeight="1" spans="1:20">
      <c r="A25" s="19" t="s">
        <v>1988</v>
      </c>
      <c r="B25" s="84"/>
      <c r="C25" s="84"/>
      <c r="D25" s="81"/>
      <c r="E25" s="20"/>
      <c r="F25" s="19"/>
      <c r="G25" s="20"/>
      <c r="H25" s="55"/>
      <c r="I25" s="20"/>
      <c r="J25" s="53"/>
      <c r="K25" s="55"/>
      <c r="L25" s="22">
        <f>SUM(L8:L24)</f>
        <v>0</v>
      </c>
      <c r="M25" s="22">
        <f>SUM(M8:M24)</f>
        <v>0</v>
      </c>
      <c r="N25" s="22">
        <f>SUM(N8:N24)</f>
        <v>0</v>
      </c>
      <c r="O25" s="22">
        <f>SUM(O8:O24)</f>
        <v>0</v>
      </c>
      <c r="P25" s="22"/>
      <c r="Q25" s="22">
        <f>SUM(Q8:Q24)</f>
        <v>0</v>
      </c>
      <c r="R25" s="30" t="str">
        <f t="shared" si="1"/>
        <v/>
      </c>
      <c r="S25" s="22"/>
      <c r="T25" s="20"/>
    </row>
    <row r="26" ht="12.75" customHeight="1" spans="1:20">
      <c r="A26" s="19" t="s">
        <v>1989</v>
      </c>
      <c r="B26" s="84"/>
      <c r="C26" s="84"/>
      <c r="D26" s="81"/>
      <c r="E26" s="20"/>
      <c r="F26" s="19"/>
      <c r="G26" s="20"/>
      <c r="H26" s="55"/>
      <c r="I26" s="20"/>
      <c r="J26" s="53"/>
      <c r="K26" s="55"/>
      <c r="L26" s="22"/>
      <c r="M26" s="22">
        <f>N25</f>
        <v>0</v>
      </c>
      <c r="N26" s="22"/>
      <c r="O26" s="22"/>
      <c r="P26" s="22"/>
      <c r="Q26" s="22"/>
      <c r="R26" s="30"/>
      <c r="S26" s="22"/>
      <c r="T26" s="20"/>
    </row>
    <row r="27" customHeight="1" spans="1:20">
      <c r="A27" s="294" t="s">
        <v>1990</v>
      </c>
      <c r="B27" s="15"/>
      <c r="C27" s="15"/>
      <c r="D27" s="15"/>
      <c r="E27" s="37"/>
      <c r="F27" s="23"/>
      <c r="G27" s="26"/>
      <c r="H27" s="30"/>
      <c r="I27" s="30"/>
      <c r="J27" s="30"/>
      <c r="K27" s="30"/>
      <c r="L27" s="30">
        <f>L25-L26</f>
        <v>0</v>
      </c>
      <c r="M27" s="30">
        <f>M25-M26</f>
        <v>0</v>
      </c>
      <c r="N27" s="30"/>
      <c r="O27" s="96">
        <f>O25</f>
        <v>0</v>
      </c>
      <c r="P27" s="30"/>
      <c r="Q27" s="96">
        <f>Q25</f>
        <v>0</v>
      </c>
      <c r="R27" s="30" t="str">
        <f t="shared" si="1"/>
        <v/>
      </c>
      <c r="S27" s="30"/>
      <c r="T27" s="207"/>
    </row>
    <row r="28" customHeight="1" spans="1:21">
      <c r="A28" s="9" t="str">
        <f>基本信息输入表!$K$6&amp;"填表人："&amp;基本信息输入表!$M$58</f>
        <v>产权持有单位填表人：包娴</v>
      </c>
      <c r="Q28" s="9" t="str">
        <f>"评估人员："&amp;基本信息输入表!$Q$58</f>
        <v>评估人员：资谷才、王晓</v>
      </c>
      <c r="U28" s="9" t="s">
        <v>1523</v>
      </c>
    </row>
    <row r="29" customHeight="1" spans="1:1">
      <c r="A29" s="9" t="str">
        <f>"填表日期："&amp;YEAR(基本信息输入表!$O$58)&amp;"年"&amp;MONTH(基本信息输入表!$O$58)&amp;"月"&amp;DAY(基本信息输入表!$O$58)&amp;"日"</f>
        <v>填表日期：2024年5月8日</v>
      </c>
    </row>
  </sheetData>
  <mergeCells count="24">
    <mergeCell ref="A2:T2"/>
    <mergeCell ref="A3:T3"/>
    <mergeCell ref="R4:T4"/>
    <mergeCell ref="Q5:T5"/>
    <mergeCell ref="L6:M6"/>
    <mergeCell ref="O6:Q6"/>
    <mergeCell ref="A25:D25"/>
    <mergeCell ref="A26:D26"/>
    <mergeCell ref="A27:D27"/>
    <mergeCell ref="A6:A7"/>
    <mergeCell ref="B6:B7"/>
    <mergeCell ref="C6:C7"/>
    <mergeCell ref="D6:D7"/>
    <mergeCell ref="E6:E7"/>
    <mergeCell ref="F6:F7"/>
    <mergeCell ref="G6:G7"/>
    <mergeCell ref="H6:H7"/>
    <mergeCell ref="I6:I7"/>
    <mergeCell ref="J6:J7"/>
    <mergeCell ref="K6:K7"/>
    <mergeCell ref="N6:N7"/>
    <mergeCell ref="R6:R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68"/>
  <sheetViews>
    <sheetView showGridLines="0" topLeftCell="A10" workbookViewId="0">
      <selection activeCell="D20" sqref="D20"/>
    </sheetView>
  </sheetViews>
  <sheetFormatPr defaultColWidth="9" defaultRowHeight="12.75"/>
  <cols>
    <col min="1" max="1" width="1.5" style="762" customWidth="1"/>
    <col min="2" max="2" width="13.5" style="762" customWidth="1"/>
    <col min="3" max="3" width="15.6666666666667" style="762" customWidth="1"/>
    <col min="4" max="4" width="18.1666666666667" style="762" customWidth="1"/>
    <col min="5" max="5" width="17.1666666666667" style="762" customWidth="1"/>
    <col min="6" max="6" width="8.16666666666667" style="762" customWidth="1"/>
    <col min="7" max="7" width="4.66666666666667" style="762" customWidth="1"/>
    <col min="8" max="9" width="12.6666666666667" style="762" customWidth="1"/>
    <col min="10" max="11" width="9" style="762" customWidth="1"/>
    <col min="12" max="16384" width="9" style="762"/>
  </cols>
  <sheetData>
    <row r="1" ht="38" customHeight="1" spans="1:10">
      <c r="A1" s="763" t="s">
        <v>322</v>
      </c>
      <c r="B1" s="764"/>
      <c r="C1" s="764"/>
      <c r="D1" s="764"/>
      <c r="E1" s="764"/>
      <c r="F1" s="764"/>
      <c r="G1" s="764"/>
      <c r="H1" s="764"/>
      <c r="I1" s="764"/>
      <c r="J1" s="764"/>
    </row>
    <row r="2" s="761" customFormat="1" ht="12" spans="1:10">
      <c r="A2" s="765"/>
      <c r="B2" s="766" t="s">
        <v>323</v>
      </c>
      <c r="C2" s="767"/>
      <c r="D2" s="767"/>
      <c r="E2" s="767"/>
      <c r="F2" s="767"/>
      <c r="G2" s="768"/>
      <c r="H2" s="767"/>
      <c r="I2" s="767"/>
      <c r="J2" s="787"/>
    </row>
    <row r="3" s="761" customFormat="1" ht="12" spans="1:10">
      <c r="A3" s="769"/>
      <c r="B3" s="770" t="s">
        <v>324</v>
      </c>
      <c r="C3" s="770"/>
      <c r="D3" s="771"/>
      <c r="E3" s="772"/>
      <c r="F3" s="772"/>
      <c r="G3" s="773"/>
      <c r="H3" s="772"/>
      <c r="I3" s="772"/>
      <c r="J3" s="788"/>
    </row>
    <row r="4" s="761" customFormat="1" ht="12" spans="1:10">
      <c r="A4" s="774"/>
      <c r="B4" s="775" t="s">
        <v>325</v>
      </c>
      <c r="C4" s="776" t="s">
        <v>326</v>
      </c>
      <c r="D4" s="777" t="s">
        <v>327</v>
      </c>
      <c r="E4" s="778" t="s">
        <v>328</v>
      </c>
      <c r="F4" s="779"/>
      <c r="G4" s="779"/>
      <c r="H4" s="780"/>
      <c r="I4" s="780"/>
      <c r="J4" s="789"/>
    </row>
    <row r="5" s="761" customFormat="1" ht="12" spans="1:10">
      <c r="A5" s="781"/>
      <c r="B5" s="782"/>
      <c r="C5" s="782"/>
      <c r="D5" s="782"/>
      <c r="E5" s="782"/>
      <c r="F5" s="782"/>
      <c r="G5" s="782"/>
      <c r="H5" s="782"/>
      <c r="I5" s="782"/>
      <c r="J5" s="790"/>
    </row>
    <row r="6" s="761" customFormat="1" ht="12" spans="1:10">
      <c r="A6" s="781"/>
      <c r="B6" s="780"/>
      <c r="C6" s="780"/>
      <c r="D6" s="780"/>
      <c r="E6" s="776" t="s">
        <v>329</v>
      </c>
      <c r="F6" s="780"/>
      <c r="G6" s="780"/>
      <c r="H6" s="780"/>
      <c r="I6" s="780"/>
      <c r="J6" s="789"/>
    </row>
    <row r="7" s="761" customFormat="1" ht="12" spans="1:10">
      <c r="A7" s="781"/>
      <c r="B7" s="782"/>
      <c r="C7" s="778" t="s">
        <v>330</v>
      </c>
      <c r="D7" s="778" t="s">
        <v>331</v>
      </c>
      <c r="E7" s="778" t="s">
        <v>332</v>
      </c>
      <c r="F7" s="778"/>
      <c r="G7" s="778" t="s">
        <v>333</v>
      </c>
      <c r="H7" s="778"/>
      <c r="I7" s="778" t="s">
        <v>334</v>
      </c>
      <c r="J7" s="789"/>
    </row>
    <row r="8" s="761" customFormat="1" ht="12" spans="1:10">
      <c r="A8" s="781"/>
      <c r="B8" s="780"/>
      <c r="C8" s="780"/>
      <c r="D8" s="780"/>
      <c r="E8" s="778" t="s">
        <v>335</v>
      </c>
      <c r="F8" s="778"/>
      <c r="G8" s="778"/>
      <c r="H8" s="778"/>
      <c r="I8" s="778" t="s">
        <v>336</v>
      </c>
      <c r="J8" s="791"/>
    </row>
    <row r="9" s="761" customFormat="1" ht="12" spans="1:10">
      <c r="A9" s="781"/>
      <c r="B9" s="780"/>
      <c r="C9" s="780"/>
      <c r="D9" s="780"/>
      <c r="E9" s="778" t="s">
        <v>337</v>
      </c>
      <c r="F9" s="778"/>
      <c r="G9" s="782"/>
      <c r="H9" s="782"/>
      <c r="I9" s="776" t="s">
        <v>338</v>
      </c>
      <c r="J9" s="790"/>
    </row>
    <row r="10" s="761" customFormat="1" ht="12" spans="1:10">
      <c r="A10" s="781"/>
      <c r="B10" s="780"/>
      <c r="C10" s="780"/>
      <c r="D10" s="778" t="s">
        <v>339</v>
      </c>
      <c r="E10" s="778" t="s">
        <v>340</v>
      </c>
      <c r="F10" s="778"/>
      <c r="G10" s="778"/>
      <c r="H10" s="778"/>
      <c r="I10" s="776" t="s">
        <v>341</v>
      </c>
      <c r="J10" s="791"/>
    </row>
    <row r="11" s="761" customFormat="1" ht="12" spans="1:10">
      <c r="A11" s="781"/>
      <c r="B11" s="780"/>
      <c r="C11" s="780"/>
      <c r="D11" s="782"/>
      <c r="E11" s="778" t="s">
        <v>342</v>
      </c>
      <c r="F11" s="778"/>
      <c r="G11" s="778"/>
      <c r="H11" s="778"/>
      <c r="I11" s="776" t="s">
        <v>343</v>
      </c>
      <c r="J11" s="791"/>
    </row>
    <row r="12" s="761" customFormat="1" ht="12" spans="1:10">
      <c r="A12" s="781"/>
      <c r="B12" s="780"/>
      <c r="C12" s="780"/>
      <c r="D12" s="782"/>
      <c r="E12" s="778" t="s">
        <v>344</v>
      </c>
      <c r="F12" s="780"/>
      <c r="G12" s="778"/>
      <c r="H12" s="778"/>
      <c r="I12" s="776" t="s">
        <v>345</v>
      </c>
      <c r="J12" s="791"/>
    </row>
    <row r="13" s="761" customFormat="1" ht="12" spans="1:10">
      <c r="A13" s="781"/>
      <c r="B13" s="780"/>
      <c r="C13" s="782"/>
      <c r="D13" s="782"/>
      <c r="E13" s="776" t="s">
        <v>346</v>
      </c>
      <c r="F13" s="782"/>
      <c r="G13" s="782"/>
      <c r="H13" s="782"/>
      <c r="I13" s="776" t="s">
        <v>347</v>
      </c>
      <c r="J13" s="790"/>
    </row>
    <row r="14" s="761" customFormat="1" ht="12" spans="1:10">
      <c r="A14" s="781"/>
      <c r="B14" s="782"/>
      <c r="C14" s="782"/>
      <c r="D14" s="776" t="s">
        <v>348</v>
      </c>
      <c r="E14" s="782"/>
      <c r="F14" s="782"/>
      <c r="G14" s="778"/>
      <c r="H14" s="778"/>
      <c r="I14" s="776" t="s">
        <v>349</v>
      </c>
      <c r="J14" s="789"/>
    </row>
    <row r="15" s="761" customFormat="1" ht="12" spans="1:10">
      <c r="A15" s="781"/>
      <c r="B15" s="780"/>
      <c r="C15" s="780"/>
      <c r="D15" s="776" t="s">
        <v>350</v>
      </c>
      <c r="E15" s="782"/>
      <c r="F15" s="780"/>
      <c r="G15" s="778"/>
      <c r="H15" s="778"/>
      <c r="I15" s="776" t="s">
        <v>351</v>
      </c>
      <c r="J15" s="789"/>
    </row>
    <row r="16" s="761" customFormat="1" ht="12" spans="1:10">
      <c r="A16" s="781"/>
      <c r="B16" s="780"/>
      <c r="C16" s="780"/>
      <c r="D16" s="776" t="s">
        <v>352</v>
      </c>
      <c r="E16" s="782"/>
      <c r="F16" s="780"/>
      <c r="G16" s="778"/>
      <c r="H16" s="782"/>
      <c r="I16" s="776" t="s">
        <v>353</v>
      </c>
      <c r="J16" s="789"/>
    </row>
    <row r="17" s="761" customFormat="1" ht="12" spans="1:10">
      <c r="A17" s="781"/>
      <c r="B17" s="780"/>
      <c r="C17" s="782"/>
      <c r="D17" s="776" t="s">
        <v>354</v>
      </c>
      <c r="E17" s="782"/>
      <c r="F17" s="780"/>
      <c r="G17" s="778"/>
      <c r="H17" s="778"/>
      <c r="I17" s="776" t="s">
        <v>355</v>
      </c>
      <c r="J17" s="789"/>
    </row>
    <row r="18" s="761" customFormat="1" ht="12" spans="1:10">
      <c r="A18" s="781"/>
      <c r="B18" s="780"/>
      <c r="C18" s="780"/>
      <c r="D18" s="776" t="s">
        <v>356</v>
      </c>
      <c r="E18" s="782"/>
      <c r="F18" s="780"/>
      <c r="G18" s="778"/>
      <c r="H18" s="778"/>
      <c r="I18" s="776" t="s">
        <v>357</v>
      </c>
      <c r="J18" s="792"/>
    </row>
    <row r="19" s="761" customFormat="1" ht="12" spans="1:10">
      <c r="A19" s="781"/>
      <c r="B19" s="780"/>
      <c r="C19" s="780"/>
      <c r="D19" s="776" t="s">
        <v>358</v>
      </c>
      <c r="E19" s="782"/>
      <c r="F19" s="780"/>
      <c r="G19" s="778"/>
      <c r="H19" s="782"/>
      <c r="I19" s="776" t="s">
        <v>359</v>
      </c>
      <c r="J19" s="790"/>
    </row>
    <row r="20" s="761" customFormat="1" ht="12" spans="1:10">
      <c r="A20" s="781"/>
      <c r="B20" s="780"/>
      <c r="C20" s="780"/>
      <c r="D20" s="776" t="s">
        <v>360</v>
      </c>
      <c r="E20" s="778" t="s">
        <v>361</v>
      </c>
      <c r="F20" s="780"/>
      <c r="G20" s="778"/>
      <c r="H20" s="778"/>
      <c r="I20" s="782"/>
      <c r="J20" s="789"/>
    </row>
    <row r="21" s="761" customFormat="1" ht="12" spans="1:10">
      <c r="A21" s="781"/>
      <c r="B21" s="780"/>
      <c r="C21" s="780"/>
      <c r="D21" s="778"/>
      <c r="E21" s="778" t="s">
        <v>362</v>
      </c>
      <c r="F21" s="778"/>
      <c r="G21" s="778"/>
      <c r="H21" s="778"/>
      <c r="I21" s="778"/>
      <c r="J21" s="789"/>
    </row>
    <row r="22" s="761" customFormat="1" ht="12" spans="1:10">
      <c r="A22" s="781"/>
      <c r="B22" s="780"/>
      <c r="C22" s="780"/>
      <c r="D22" s="778"/>
      <c r="E22" s="778" t="s">
        <v>363</v>
      </c>
      <c r="F22" s="778"/>
      <c r="G22" s="778" t="s">
        <v>364</v>
      </c>
      <c r="H22" s="778"/>
      <c r="I22" s="778" t="s">
        <v>365</v>
      </c>
      <c r="J22" s="789"/>
    </row>
    <row r="23" s="761" customFormat="1" ht="12" spans="1:10">
      <c r="A23" s="781"/>
      <c r="B23" s="780"/>
      <c r="C23" s="780"/>
      <c r="D23" s="782"/>
      <c r="E23" s="778" t="s">
        <v>366</v>
      </c>
      <c r="F23" s="778"/>
      <c r="G23" s="778"/>
      <c r="H23" s="778"/>
      <c r="I23" s="778" t="s">
        <v>367</v>
      </c>
      <c r="J23" s="789"/>
    </row>
    <row r="24" s="761" customFormat="1" ht="12" spans="1:10">
      <c r="A24" s="781"/>
      <c r="B24" s="780"/>
      <c r="C24" s="780"/>
      <c r="D24" s="782"/>
      <c r="E24" s="778" t="s">
        <v>368</v>
      </c>
      <c r="F24" s="778"/>
      <c r="G24" s="778"/>
      <c r="H24" s="778"/>
      <c r="I24" s="776" t="s">
        <v>369</v>
      </c>
      <c r="J24" s="790"/>
    </row>
    <row r="25" s="761" customFormat="1" ht="12" spans="1:10">
      <c r="A25" s="781"/>
      <c r="B25" s="782"/>
      <c r="C25" s="780"/>
      <c r="D25" s="782"/>
      <c r="E25" s="778" t="s">
        <v>370</v>
      </c>
      <c r="F25" s="778"/>
      <c r="G25" s="778"/>
      <c r="H25" s="778"/>
      <c r="I25" s="776" t="s">
        <v>371</v>
      </c>
      <c r="J25" s="789"/>
    </row>
    <row r="26" s="761" customFormat="1" ht="12" spans="1:10">
      <c r="A26" s="781"/>
      <c r="B26" s="782"/>
      <c r="C26" s="782"/>
      <c r="D26" s="776" t="s">
        <v>372</v>
      </c>
      <c r="E26" s="778" t="s">
        <v>373</v>
      </c>
      <c r="F26" s="778"/>
      <c r="G26" s="778"/>
      <c r="H26" s="778"/>
      <c r="I26" s="778" t="s">
        <v>374</v>
      </c>
      <c r="J26" s="789"/>
    </row>
    <row r="27" s="761" customFormat="1" ht="12" spans="1:10">
      <c r="A27" s="781"/>
      <c r="B27" s="782"/>
      <c r="C27" s="782"/>
      <c r="D27" s="776" t="s">
        <v>375</v>
      </c>
      <c r="E27" s="778" t="s">
        <v>376</v>
      </c>
      <c r="F27" s="782"/>
      <c r="G27" s="778"/>
      <c r="H27" s="778"/>
      <c r="I27" s="776" t="s">
        <v>377</v>
      </c>
      <c r="J27" s="790"/>
    </row>
    <row r="28" s="761" customFormat="1" ht="12" spans="1:10">
      <c r="A28" s="781"/>
      <c r="B28" s="782"/>
      <c r="C28" s="782"/>
      <c r="D28" s="776" t="s">
        <v>378</v>
      </c>
      <c r="E28" s="783" t="s">
        <v>379</v>
      </c>
      <c r="F28" s="782"/>
      <c r="G28" s="778"/>
      <c r="H28" s="778"/>
      <c r="I28" s="776" t="s">
        <v>380</v>
      </c>
      <c r="J28" s="789"/>
    </row>
    <row r="29" s="761" customFormat="1" ht="12" spans="1:10">
      <c r="A29" s="781"/>
      <c r="B29" s="782"/>
      <c r="C29" s="782"/>
      <c r="D29" s="776" t="s">
        <v>381</v>
      </c>
      <c r="E29" s="783" t="s">
        <v>382</v>
      </c>
      <c r="F29" s="782"/>
      <c r="G29" s="780"/>
      <c r="H29" s="780"/>
      <c r="I29" s="776" t="s">
        <v>383</v>
      </c>
      <c r="J29" s="789"/>
    </row>
    <row r="30" s="761" customFormat="1" ht="12" spans="1:10">
      <c r="A30" s="781"/>
      <c r="B30" s="782"/>
      <c r="C30" s="782"/>
      <c r="D30" s="778"/>
      <c r="E30" s="783" t="s">
        <v>384</v>
      </c>
      <c r="F30" s="782"/>
      <c r="G30" s="782"/>
      <c r="H30" s="782"/>
      <c r="I30" s="782"/>
      <c r="J30" s="789"/>
    </row>
    <row r="31" s="761" customFormat="1" ht="12" spans="1:10">
      <c r="A31" s="781"/>
      <c r="B31" s="780"/>
      <c r="C31" s="782"/>
      <c r="D31" s="778"/>
      <c r="E31" s="784" t="s">
        <v>385</v>
      </c>
      <c r="F31" s="782"/>
      <c r="G31" s="780"/>
      <c r="H31" s="780"/>
      <c r="I31" s="780"/>
      <c r="J31" s="789"/>
    </row>
    <row r="32" s="761" customFormat="1" ht="12" spans="1:10">
      <c r="A32" s="781"/>
      <c r="B32" s="782"/>
      <c r="C32" s="785"/>
      <c r="D32" s="778"/>
      <c r="E32" s="778"/>
      <c r="F32" s="778"/>
      <c r="G32" s="780"/>
      <c r="H32" s="780"/>
      <c r="I32" s="780"/>
      <c r="J32" s="789"/>
    </row>
    <row r="33" s="761" customFormat="1" ht="12" spans="1:10">
      <c r="A33" s="781"/>
      <c r="B33" s="780"/>
      <c r="C33" s="782"/>
      <c r="D33" s="778"/>
      <c r="E33" s="778"/>
      <c r="F33" s="778"/>
      <c r="G33" s="780"/>
      <c r="H33" s="780"/>
      <c r="I33" s="780"/>
      <c r="J33" s="789"/>
    </row>
    <row r="34" s="761" customFormat="1" ht="14.25" customHeight="1" spans="1:10">
      <c r="A34" s="781"/>
      <c r="B34" s="780"/>
      <c r="C34" s="780"/>
      <c r="D34" s="776" t="s">
        <v>386</v>
      </c>
      <c r="E34" s="778"/>
      <c r="F34" s="778"/>
      <c r="G34" s="780"/>
      <c r="H34" s="780"/>
      <c r="I34" s="780"/>
      <c r="J34" s="789"/>
    </row>
    <row r="35" s="761" customFormat="1" ht="14.25" customHeight="1" spans="1:10">
      <c r="A35" s="781"/>
      <c r="B35" s="780"/>
      <c r="C35" s="782"/>
      <c r="D35" s="776" t="s">
        <v>387</v>
      </c>
      <c r="E35" s="782"/>
      <c r="F35" s="782"/>
      <c r="G35" s="780"/>
      <c r="H35" s="780"/>
      <c r="I35" s="780"/>
      <c r="J35" s="789"/>
    </row>
    <row r="36" s="761" customFormat="1" ht="14.25" customHeight="1" spans="1:10">
      <c r="A36" s="781"/>
      <c r="B36" s="780"/>
      <c r="C36" s="780"/>
      <c r="D36" s="778" t="s">
        <v>388</v>
      </c>
      <c r="E36" s="778"/>
      <c r="F36" s="778"/>
      <c r="G36" s="780"/>
      <c r="H36" s="780"/>
      <c r="I36" s="780"/>
      <c r="J36" s="789"/>
    </row>
    <row r="37" s="761" customFormat="1" ht="14.25" customHeight="1" spans="1:10">
      <c r="A37" s="781"/>
      <c r="B37" s="780"/>
      <c r="C37" s="780"/>
      <c r="D37" s="776" t="s">
        <v>389</v>
      </c>
      <c r="E37" s="778"/>
      <c r="F37" s="778"/>
      <c r="G37" s="780"/>
      <c r="H37" s="780"/>
      <c r="I37" s="780"/>
      <c r="J37" s="789"/>
    </row>
    <row r="38" s="761" customFormat="1" ht="14.25" customHeight="1" spans="1:10">
      <c r="A38" s="781"/>
      <c r="B38" s="782"/>
      <c r="C38" s="782"/>
      <c r="D38" s="776" t="s">
        <v>390</v>
      </c>
      <c r="E38" s="782"/>
      <c r="F38" s="782"/>
      <c r="G38" s="780"/>
      <c r="H38" s="780"/>
      <c r="I38" s="780"/>
      <c r="J38" s="789"/>
    </row>
    <row r="39" s="761" customFormat="1" ht="14.25" customHeight="1" spans="1:10">
      <c r="A39" s="781"/>
      <c r="B39" s="782"/>
      <c r="C39" s="782"/>
      <c r="D39" s="776" t="s">
        <v>391</v>
      </c>
      <c r="E39" s="782"/>
      <c r="F39" s="782"/>
      <c r="G39" s="780"/>
      <c r="H39" s="780"/>
      <c r="I39" s="780"/>
      <c r="J39" s="789"/>
    </row>
    <row r="40" s="761" customFormat="1" ht="14.25" customHeight="1" spans="1:10">
      <c r="A40" s="781"/>
      <c r="B40" s="780"/>
      <c r="C40" s="780"/>
      <c r="D40" s="776" t="s">
        <v>392</v>
      </c>
      <c r="E40" s="933" t="s">
        <v>393</v>
      </c>
      <c r="F40" s="776"/>
      <c r="G40" s="780"/>
      <c r="H40" s="780"/>
      <c r="I40" s="780"/>
      <c r="J40" s="789"/>
    </row>
    <row r="41" s="761" customFormat="1" ht="14.25" customHeight="1" spans="1:10">
      <c r="A41" s="781"/>
      <c r="B41" s="780"/>
      <c r="C41" s="780"/>
      <c r="D41" s="778"/>
      <c r="E41" s="933" t="s">
        <v>394</v>
      </c>
      <c r="F41" s="776"/>
      <c r="G41" s="780"/>
      <c r="H41" s="780"/>
      <c r="I41" s="780"/>
      <c r="J41" s="789"/>
    </row>
    <row r="42" s="761" customFormat="1" ht="12" spans="1:10">
      <c r="A42" s="781"/>
      <c r="B42" s="780"/>
      <c r="C42" s="780"/>
      <c r="D42" s="778"/>
      <c r="E42" s="933" t="s">
        <v>395</v>
      </c>
      <c r="F42" s="776"/>
      <c r="G42" s="780"/>
      <c r="H42" s="780"/>
      <c r="I42" s="780"/>
      <c r="J42" s="789"/>
    </row>
    <row r="43" s="761" customFormat="1" ht="12" spans="1:10">
      <c r="A43" s="781"/>
      <c r="B43" s="780"/>
      <c r="C43" s="780"/>
      <c r="D43" s="778"/>
      <c r="E43" s="933" t="s">
        <v>396</v>
      </c>
      <c r="F43" s="776"/>
      <c r="G43" s="780"/>
      <c r="H43" s="780"/>
      <c r="I43" s="780"/>
      <c r="J43" s="789"/>
    </row>
    <row r="44" s="761" customFormat="1" ht="12" spans="1:10">
      <c r="A44" s="781"/>
      <c r="B44" s="780"/>
      <c r="C44" s="780"/>
      <c r="D44" s="778"/>
      <c r="E44" s="778"/>
      <c r="F44" s="778"/>
      <c r="G44" s="780"/>
      <c r="H44" s="780"/>
      <c r="I44" s="780"/>
      <c r="J44" s="789"/>
    </row>
    <row r="45" s="761" customFormat="1" ht="12" spans="1:10">
      <c r="A45" s="781"/>
      <c r="B45" s="780"/>
      <c r="C45" s="776"/>
      <c r="D45" s="776" t="s">
        <v>397</v>
      </c>
      <c r="E45" s="776" t="s">
        <v>398</v>
      </c>
      <c r="F45" s="780"/>
      <c r="G45" s="780"/>
      <c r="H45" s="780"/>
      <c r="I45" s="780"/>
      <c r="J45" s="789"/>
    </row>
    <row r="46" s="761" customFormat="1" ht="12" spans="1:10">
      <c r="A46" s="781"/>
      <c r="B46" s="780"/>
      <c r="C46" s="782"/>
      <c r="D46" s="778"/>
      <c r="E46" s="776" t="s">
        <v>399</v>
      </c>
      <c r="F46" s="780"/>
      <c r="G46" s="780"/>
      <c r="H46" s="780"/>
      <c r="I46" s="780"/>
      <c r="J46" s="789"/>
    </row>
    <row r="47" s="761" customFormat="1" ht="12" spans="1:10">
      <c r="A47" s="781"/>
      <c r="B47" s="780"/>
      <c r="C47" s="782"/>
      <c r="D47" s="778"/>
      <c r="E47" s="776" t="s">
        <v>400</v>
      </c>
      <c r="F47" s="780"/>
      <c r="G47" s="780"/>
      <c r="H47" s="780"/>
      <c r="I47" s="780"/>
      <c r="J47" s="789"/>
    </row>
    <row r="48" s="761" customFormat="1" ht="12" spans="1:10">
      <c r="A48" s="781"/>
      <c r="B48" s="780"/>
      <c r="C48" s="782"/>
      <c r="D48" s="778"/>
      <c r="E48" s="776" t="s">
        <v>401</v>
      </c>
      <c r="F48" s="780"/>
      <c r="G48" s="780"/>
      <c r="H48" s="780"/>
      <c r="I48" s="780"/>
      <c r="J48" s="789"/>
    </row>
    <row r="49" s="761" customFormat="1" ht="12" spans="1:10">
      <c r="A49" s="781"/>
      <c r="B49" s="780"/>
      <c r="C49" s="782"/>
      <c r="D49" s="778"/>
      <c r="E49" s="776" t="s">
        <v>402</v>
      </c>
      <c r="F49" s="780"/>
      <c r="G49" s="780"/>
      <c r="H49" s="780"/>
      <c r="I49" s="780"/>
      <c r="J49" s="789"/>
    </row>
    <row r="50" s="761" customFormat="1" ht="12" spans="1:10">
      <c r="A50" s="781"/>
      <c r="B50" s="780"/>
      <c r="C50" s="782"/>
      <c r="D50" s="778"/>
      <c r="E50" s="776" t="s">
        <v>403</v>
      </c>
      <c r="F50" s="780"/>
      <c r="G50" s="780"/>
      <c r="H50" s="780"/>
      <c r="I50" s="780"/>
      <c r="J50" s="789"/>
    </row>
    <row r="51" s="761" customFormat="1" ht="12" spans="1:10">
      <c r="A51" s="781"/>
      <c r="B51" s="780"/>
      <c r="C51" s="782"/>
      <c r="D51" s="778"/>
      <c r="E51" s="776" t="s">
        <v>404</v>
      </c>
      <c r="F51" s="780"/>
      <c r="G51" s="780"/>
      <c r="H51" s="780"/>
      <c r="I51" s="780"/>
      <c r="J51" s="789"/>
    </row>
    <row r="52" s="761" customFormat="1" ht="12" spans="1:10">
      <c r="A52" s="781"/>
      <c r="B52" s="780"/>
      <c r="C52" s="782"/>
      <c r="D52" s="778"/>
      <c r="E52" s="776" t="s">
        <v>405</v>
      </c>
      <c r="F52" s="780"/>
      <c r="G52" s="780"/>
      <c r="H52" s="780"/>
      <c r="I52" s="780"/>
      <c r="J52" s="790"/>
    </row>
    <row r="53" s="761" customFormat="1" ht="12" spans="1:10">
      <c r="A53" s="786"/>
      <c r="B53" s="780"/>
      <c r="C53" s="782"/>
      <c r="D53" s="778"/>
      <c r="E53" s="776" t="s">
        <v>406</v>
      </c>
      <c r="F53" s="780"/>
      <c r="G53" s="780"/>
      <c r="H53" s="782"/>
      <c r="I53" s="782"/>
      <c r="J53" s="790"/>
    </row>
    <row r="54" s="761" customFormat="1" ht="12" spans="1:10">
      <c r="A54" s="786"/>
      <c r="B54" s="780"/>
      <c r="C54" s="780"/>
      <c r="D54" s="776" t="s">
        <v>407</v>
      </c>
      <c r="E54" s="776" t="s">
        <v>408</v>
      </c>
      <c r="F54" s="782"/>
      <c r="G54" s="780"/>
      <c r="H54" s="782"/>
      <c r="I54" s="782"/>
      <c r="J54" s="790"/>
    </row>
    <row r="55" s="761" customFormat="1" ht="12" spans="1:10">
      <c r="A55" s="786"/>
      <c r="B55" s="780"/>
      <c r="C55" s="780"/>
      <c r="D55" s="778"/>
      <c r="E55" s="776" t="s">
        <v>409</v>
      </c>
      <c r="F55" s="782"/>
      <c r="G55" s="780"/>
      <c r="H55" s="782"/>
      <c r="I55" s="782"/>
      <c r="J55" s="790"/>
    </row>
    <row r="56" s="761" customFormat="1" ht="12" spans="1:10">
      <c r="A56" s="786"/>
      <c r="B56" s="780"/>
      <c r="C56" s="782"/>
      <c r="D56" s="782"/>
      <c r="E56" s="776" t="s">
        <v>410</v>
      </c>
      <c r="F56" s="782"/>
      <c r="G56" s="780"/>
      <c r="H56" s="782"/>
      <c r="I56" s="782"/>
      <c r="J56" s="789"/>
    </row>
    <row r="57" s="761" customFormat="1" ht="12" spans="1:10">
      <c r="A57" s="781"/>
      <c r="B57" s="780"/>
      <c r="C57" s="778"/>
      <c r="D57" s="776" t="s">
        <v>411</v>
      </c>
      <c r="E57" s="778"/>
      <c r="F57" s="782"/>
      <c r="G57" s="780"/>
      <c r="H57" s="780"/>
      <c r="I57" s="780"/>
      <c r="J57" s="789"/>
    </row>
    <row r="58" s="761" customFormat="1" ht="12" spans="1:10">
      <c r="A58" s="781"/>
      <c r="B58" s="780"/>
      <c r="C58" s="778"/>
      <c r="D58" s="778" t="s">
        <v>412</v>
      </c>
      <c r="E58" s="778"/>
      <c r="F58" s="780"/>
      <c r="G58" s="780"/>
      <c r="H58" s="780"/>
      <c r="I58" s="780"/>
      <c r="J58" s="790"/>
    </row>
    <row r="59" s="761" customFormat="1" ht="12" spans="1:10">
      <c r="A59" s="781"/>
      <c r="B59" s="780"/>
      <c r="C59" s="778"/>
      <c r="D59" s="778" t="s">
        <v>413</v>
      </c>
      <c r="E59" s="778"/>
      <c r="F59" s="780"/>
      <c r="G59" s="780"/>
      <c r="H59" s="780"/>
      <c r="I59" s="780"/>
      <c r="J59" s="790"/>
    </row>
    <row r="60" s="761" customFormat="1" ht="12" spans="1:10">
      <c r="A60" s="786"/>
      <c r="B60" s="780"/>
      <c r="C60" s="778"/>
      <c r="D60" s="776" t="s">
        <v>414</v>
      </c>
      <c r="E60" s="778"/>
      <c r="F60" s="780"/>
      <c r="G60" s="780"/>
      <c r="H60" s="782"/>
      <c r="I60" s="782"/>
      <c r="J60" s="790"/>
    </row>
    <row r="61" s="761" customFormat="1" ht="12" spans="1:10">
      <c r="A61" s="786"/>
      <c r="B61" s="780"/>
      <c r="C61" s="778"/>
      <c r="D61" s="776" t="s">
        <v>415</v>
      </c>
      <c r="E61" s="776" t="s">
        <v>416</v>
      </c>
      <c r="F61" s="780"/>
      <c r="G61" s="780"/>
      <c r="H61" s="782"/>
      <c r="I61" s="782"/>
      <c r="J61" s="790"/>
    </row>
    <row r="62" s="761" customFormat="1" ht="12" spans="1:10">
      <c r="A62" s="786"/>
      <c r="B62" s="780"/>
      <c r="C62" s="778"/>
      <c r="D62" s="782"/>
      <c r="E62" s="933" t="s">
        <v>417</v>
      </c>
      <c r="F62" s="782"/>
      <c r="G62" s="780"/>
      <c r="H62" s="782"/>
      <c r="I62" s="782"/>
      <c r="J62" s="790"/>
    </row>
    <row r="63" s="761" customFormat="1" ht="12" spans="1:10">
      <c r="A63" s="786"/>
      <c r="B63" s="782"/>
      <c r="C63" s="778"/>
      <c r="D63" s="778"/>
      <c r="E63" s="776" t="s">
        <v>418</v>
      </c>
      <c r="F63" s="782"/>
      <c r="G63" s="780"/>
      <c r="H63" s="782"/>
      <c r="I63" s="782"/>
      <c r="J63" s="790"/>
    </row>
    <row r="64" s="761" customFormat="1" ht="12" spans="1:10">
      <c r="A64" s="786"/>
      <c r="B64" s="782"/>
      <c r="C64" s="776" t="s">
        <v>419</v>
      </c>
      <c r="D64" s="776" t="s">
        <v>420</v>
      </c>
      <c r="E64" s="778"/>
      <c r="F64" s="782"/>
      <c r="G64" s="782"/>
      <c r="H64" s="782"/>
      <c r="I64" s="782"/>
      <c r="J64" s="790"/>
    </row>
    <row r="65" s="761" customFormat="1" ht="12" spans="1:10">
      <c r="A65" s="786"/>
      <c r="B65" s="782"/>
      <c r="C65" s="778"/>
      <c r="D65" s="776" t="s">
        <v>421</v>
      </c>
      <c r="E65" s="778"/>
      <c r="F65" s="780"/>
      <c r="G65" s="782"/>
      <c r="H65" s="782"/>
      <c r="I65" s="782"/>
      <c r="J65" s="790"/>
    </row>
    <row r="66" s="761" customFormat="1" ht="12" spans="1:10">
      <c r="A66" s="786"/>
      <c r="B66" s="782"/>
      <c r="C66" s="782"/>
      <c r="D66" s="776" t="s">
        <v>422</v>
      </c>
      <c r="E66" s="778"/>
      <c r="F66" s="782"/>
      <c r="G66" s="782"/>
      <c r="H66" s="782"/>
      <c r="I66" s="782"/>
      <c r="J66" s="790"/>
    </row>
    <row r="67" s="761" customFormat="1" ht="12" spans="1:10">
      <c r="A67" s="786"/>
      <c r="B67" s="782"/>
      <c r="C67" s="778"/>
      <c r="D67" s="776" t="s">
        <v>423</v>
      </c>
      <c r="E67" s="782"/>
      <c r="F67" s="782"/>
      <c r="G67" s="782"/>
      <c r="H67" s="782"/>
      <c r="I67" s="782"/>
      <c r="J67" s="790"/>
    </row>
    <row r="68" s="761" customFormat="1" ht="12" spans="1:10">
      <c r="A68" s="793"/>
      <c r="B68" s="794"/>
      <c r="C68" s="795"/>
      <c r="D68" s="796" t="s">
        <v>424</v>
      </c>
      <c r="E68" s="795"/>
      <c r="F68" s="794"/>
      <c r="G68" s="794"/>
      <c r="H68" s="794"/>
      <c r="I68" s="794"/>
      <c r="J68" s="797"/>
    </row>
  </sheetData>
  <mergeCells count="2">
    <mergeCell ref="A1:J1"/>
    <mergeCell ref="B3:C3"/>
  </mergeCells>
  <hyperlinks>
    <hyperlink ref="B2" location="基本信息输入表!A1" display="基本信息输入表"/>
    <hyperlink ref="B3" location="填表说明!B2" display="填表说明（填表前请先阅读）"/>
    <hyperlink ref="B4" location="企业基本情况表!A1" display=" "/>
    <hyperlink ref="C4" location="资产负债表!A1" display="资产负债表"/>
    <hyperlink ref="D4" location="'1-汇总表'!A1" display="汇总表"/>
    <hyperlink ref="E4" location="'2-分类汇总'!A1" display="分类汇总表"/>
    <hyperlink ref="C7" location="'3-流动汇总'!A1" display="流动资产"/>
    <hyperlink ref="D7" location="'表3-1货币汇总表'!A1" display="货币资金"/>
    <hyperlink ref="E7" location="'3-1-1现金'!A1" display="现金"/>
    <hyperlink ref="G7" location="'5-流动负债汇总'!A1" display="流动负债"/>
    <hyperlink ref="I7" location="'5-1短期借款'!A1" display="短期借款"/>
    <hyperlink ref="E8" location="'3-1-2银行存款'!A1" display="银行存款"/>
    <hyperlink ref="I8" location="'5-2交易性金融负债'!A1" display="交易性金融负债"/>
    <hyperlink ref="E9" location="'3-1-3其他货币资金'!A1" display="其他货币资金"/>
    <hyperlink ref="I10" location="'5-4应付票据'!A1" display="应付票据"/>
    <hyperlink ref="D10" location="'3-2交易性金融资产汇总'!A1" display="交易性金融资产"/>
    <hyperlink ref="E10" location="'3-2-1交易性-股票'!A1" display="股票投资"/>
    <hyperlink ref="I11" location="'5-5应付账款'!A1" display="应付账款"/>
    <hyperlink ref="E11" location="'3-2-2交易性-债券'!A1" display="债券投资"/>
    <hyperlink ref="I12" location="'5-6预收款项'!A1" display="预收款项"/>
    <hyperlink ref="E12" location="'3-2-3交易性-基金'!A1" display="基金投资"/>
    <hyperlink ref="I14" location="'5-8应付职工薪酬'!A1" display="应付职工薪酬"/>
    <hyperlink ref="D15" location="'3-4应收票据'!A1" display="应收票据"/>
    <hyperlink ref="I15" location="'5-9应交税费'!A1" display="应交税费"/>
    <hyperlink ref="D16" location="'3-5应收账款'!A1" display="应收账款"/>
    <hyperlink ref="D18" location="'3-7预付款项'!A1" display="预付款项"/>
    <hyperlink ref="I17" location="'5-11持有待售负债'!A1" display="持有待售负债"/>
    <hyperlink ref="D17" location="'3-6应收账款融资'!A1" display="应收账款融资"/>
    <hyperlink ref="I16" location="'5-10其他应付款'!A1" display="其他应付款"/>
    <hyperlink ref="I18" location="'5-11一年到期非流动负债'!A1" display="一年内到期的非流动负债"/>
    <hyperlink ref="D19" location="'3-8其他应收款'!A1" display="其他应收款"/>
    <hyperlink ref="I19" location="'5-13其他流动负债'!A1" display="其他流动负债"/>
    <hyperlink ref="E20" location="'3-9-1材料采购（在途物资）'!A1" display="材料采购（在途物资）"/>
    <hyperlink ref="E21" location="'3-9-2原材料'!A1" display="原材料"/>
    <hyperlink ref="E22" location="'3-9-3在库周转材料'!A1" display="在库周转材料"/>
    <hyperlink ref="G22" location="'6-非流动负债汇总 '!A1" display="非流动负债"/>
    <hyperlink ref="I22" location="'6-1长期借款'!A1" display="长期借款"/>
    <hyperlink ref="E23" location="'3-9-4委托加工物资'!A1" display="委托加工物资"/>
    <hyperlink ref="I23" location="'6-2应付债券'!A1" display="应付债券"/>
    <hyperlink ref="E24" location="'3-9-5产成品（库存商品）'!A1" display="产成品（库存商品）"/>
    <hyperlink ref="I25" location="'6-4长期应付款'!A1" display="长期应付款"/>
    <hyperlink ref="E25" location="'3-9-6在产品（自制半成品）'!A1" display="在产品（自制半成品）"/>
    <hyperlink ref="E26" location="'3-9-7发出商品'!A1" display="发出商品"/>
    <hyperlink ref="I26" location="'6-5预计负债'!A1" display="预计负债"/>
    <hyperlink ref="E27" location="'3-9-8在用周转材料'!A1" display="在用周转材料"/>
    <hyperlink ref="I28" location="'6-7递延所得税负债'!A1" display="递延所得税负债"/>
    <hyperlink ref="D28" location="'3-12一年到期非流动资产'!A1" display="一年到期非流动资产"/>
    <hyperlink ref="E28" location="'3-9-9开发产品'!A1" display="开发产品"/>
    <hyperlink ref="I29" location="'6-8其他非流动负债'!A1" display="其他非流动负债"/>
    <hyperlink ref="D29" location="'3-13其他流动资产'!A1" display="其他流动资产"/>
    <hyperlink ref="E29" location="'3-9-10开发成本'!A1" display="开发成本"/>
    <hyperlink ref="E30" location="'3-9-11消耗性生物资产'!A1" display="消耗性生物资产"/>
    <hyperlink ref="E31" location="'3-9-12工程施工'!A1" display="工程施工"/>
    <hyperlink ref="D34" location="'4-1债权投资'!A1" display="债权投资"/>
    <hyperlink ref="D36" location="'4-3长期应收'!A1" display="长期应收"/>
    <hyperlink ref="D37" location="'4-4长期股权投资'!A1" display="长期股权投资"/>
    <hyperlink ref="D40" location="'4-7投资性房地产汇总'!A1" display="投资性房地产"/>
    <hyperlink ref="E40" location="'4-5-1投资性房地产（成本计量）'!A1" display="投资性房地产（成本计量）"/>
    <hyperlink ref="E41" location="'4-5-2投资性房地产（公允计量）'!A1" display="投资性房地产（公允计量）"/>
    <hyperlink ref="E42" location="'4-5-3投资性地产（成本计量）'!A1" display="投资性地产（成本计量）"/>
    <hyperlink ref="E43" location="'4-5-4投资性地产(公允计量）'!A1" display="投资性地产(公允计量）"/>
    <hyperlink ref="D45" location="'4-8固定资产汇总'!A1" display="固定资产"/>
    <hyperlink ref="E45" location="'4-8-1房屋建筑物'!A1" display="房屋建筑物"/>
    <hyperlink ref="E46" location="'4-8-2构筑物'!A1" display="构筑物及其他辅助设施"/>
    <hyperlink ref="E47" location="'4-8-3管道沟槽'!A1" display="管道及沟槽"/>
    <hyperlink ref="E48" location="'4-8-4井巷工程'!A1" display="井巷工程"/>
    <hyperlink ref="E49" location="'4-8-5机器设备'!A1" display="机器设备"/>
    <hyperlink ref="E50" location="'4-8-6车辆'!A1" display="车辆"/>
    <hyperlink ref="E51" location="'4-8-7电子设备'!A1" display="电子设备"/>
    <hyperlink ref="E52" location="'4-8-8土地'!A1" display="土地"/>
    <hyperlink ref="E53" location="'4-8-9船舶'!A1" display="船舶"/>
    <hyperlink ref="D54" location="'4-9在建工程汇总'!A1" display="在建工程"/>
    <hyperlink ref="E54" location="'4-9-1在建（土建）'!A1" display="在建工程-土建工程"/>
    <hyperlink ref="E55" location="'4-9-2在建（设备）'!A1" display="在建工程-设备安装工程"/>
    <hyperlink ref="D57" location="'4-9-4工程物资'!A1" display="工程物资"/>
    <hyperlink ref="D58" location="'4-10生产性生物资产'!A1" display="生产性生物资产"/>
    <hyperlink ref="D59" location="'4-11油气资产'!A1" display="油气资产"/>
    <hyperlink ref="D61" location="'4-13无形资产汇总'!A1" display="无形资产"/>
    <hyperlink ref="E61" location="'4-13-1无形-土地'!A1" display="无形－土地"/>
    <hyperlink ref="E62" location="'4-13-2无形-矿业权'!A1" display="无形-矿业权"/>
    <hyperlink ref="E63" location="'4-13-3无形-其他'!A1" display="无形－其他"/>
    <hyperlink ref="D64" location="'4-14开发支出'!A1" display="开发支出"/>
    <hyperlink ref="D65" location="'4-15商誉'!A1" display="商誉"/>
    <hyperlink ref="D66" location="'4-16长期待摊费用'!A1" display="长期待摊费用"/>
    <hyperlink ref="D67" location="'4-17递延所得税资产'!A1" display="递延所得税资产"/>
    <hyperlink ref="D68" location="'4-18其他非流动资产'!A1" display="其他非流动资产"/>
    <hyperlink ref="E6" location="'表3-1货币汇总表'!A1" display="货币汇总表"/>
    <hyperlink ref="E13" location="'3-2-4交易性-其他'!A1" display="其他投资"/>
    <hyperlink ref="D14" location="'3-3衍生金融资产'!A1" display="衍生金融资产"/>
    <hyperlink ref="D20" location="'3-9存货汇总'!A1" display="存货汇总"/>
    <hyperlink ref="D26" location="'3-10合同资产'!A1" display="合同资产"/>
    <hyperlink ref="D27" location="'3-11持有待售资产'!A1" display="持有待售资产"/>
    <hyperlink ref="D35" location="'4-2其他债权投资'!A1" display="其他债权投资"/>
    <hyperlink ref="D38" location="'4-5其他权益工具投资'!A1" display="其他权益工具投资"/>
    <hyperlink ref="D39" location="'4-6其他非流动金融资产'!A1" display="其他非流动金融资产"/>
    <hyperlink ref="E56" location="'4-9-3在建（待摊投资）'!A1" display="在建工程－待摊投资"/>
    <hyperlink ref="D60" location="'4-12使用权资产'!A1" display="使用权资产"/>
    <hyperlink ref="C64" location="'4-非流动资产汇总'!A1" display="非流动资产"/>
    <hyperlink ref="I9" location="'5-3衍生金融负债'!A1" display="衍生金融负债"/>
    <hyperlink ref="I13" location="'5-7合同负债'!A1" display="合同负债"/>
    <hyperlink ref="I18:J18" location="'5-12一年内到期非流动负债'!A1" display="一年内到期的非流动负债"/>
    <hyperlink ref="I24" location="'6-3租赁负债'!A1" display="租赁负债"/>
    <hyperlink ref="I27" location="'6-6递延收益'!A1" display="递延收益"/>
    <hyperlink ref="E40:F40" location="'4-7-1投资性房地产（成本计量）'!A1" display="投资性房地产（成本计量）"/>
    <hyperlink ref="E41:F41" location="'4-7-2投资性房地产（公允计量）'!A1" display="投资性房地产（公允计量）"/>
    <hyperlink ref="E42:F42" location="'4-7-3投资性地产（成本计量）'!A1" display="投资性地产（成本计量）"/>
    <hyperlink ref="E43:F43" location="'4-7-4投资性地产（公允计量）'!A1" display="投资性地产(公允计量）"/>
  </hyperlinks>
  <pageMargins left="0.747916666666667" right="0.747916666666667" top="0.786805555555556" bottom="0.196527777777778" header="0" footer="0"/>
  <pageSetup paperSize="9" scale="71"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pageSetUpPr fitToPage="1"/>
  </sheetPr>
  <dimension ref="A1:U29"/>
  <sheetViews>
    <sheetView showGridLines="0" zoomScale="96" zoomScaleNormal="96" topLeftCell="A2" workbookViewId="0">
      <selection activeCell="J38" sqref="J38"/>
    </sheetView>
  </sheetViews>
  <sheetFormatPr defaultColWidth="9" defaultRowHeight="15.75" customHeight="1"/>
  <cols>
    <col min="1" max="1" width="4.5" style="9" customWidth="1"/>
    <col min="2" max="2" width="8.5" style="9" customWidth="1"/>
    <col min="3" max="3" width="11.1666666666667" style="9" customWidth="1"/>
    <col min="4" max="4" width="7.66666666666667" style="9" customWidth="1"/>
    <col min="5" max="6" width="4.66666666666667" style="9" customWidth="1"/>
    <col min="7" max="7" width="16.1666666666667" style="9" customWidth="1"/>
    <col min="8" max="8" width="4.16666666666667" style="9" customWidth="1"/>
    <col min="9" max="10" width="4.66666666666667" style="9" customWidth="1"/>
    <col min="11" max="12" width="5" style="9" customWidth="1"/>
    <col min="13" max="13" width="10.6666666666667" style="9" customWidth="1"/>
    <col min="14" max="14" width="11" style="9" customWidth="1"/>
    <col min="15" max="15" width="9" style="9" customWidth="1"/>
    <col min="16" max="16" width="9.66666666666667" style="9" customWidth="1"/>
    <col min="17" max="17" width="7.66666666666667" style="9" customWidth="1"/>
    <col min="18" max="18" width="9.66666666666667" style="9" customWidth="1"/>
    <col min="19" max="19" width="7.66666666666667" style="9" customWidth="1"/>
    <col min="20" max="20" width="5.66666666666667" style="9" customWidth="1"/>
    <col min="21" max="21" width="8.16666666666667" style="9" customWidth="1"/>
    <col min="22" max="23" width="9" style="9" customWidth="1"/>
    <col min="24" max="16384" width="9" style="9"/>
  </cols>
  <sheetData>
    <row r="1" customHeight="1" spans="1:1">
      <c r="A1" s="10" t="s">
        <v>0</v>
      </c>
    </row>
    <row r="2" s="7" customFormat="1" ht="30" customHeight="1" spans="1:1">
      <c r="A2" s="11" t="s">
        <v>95</v>
      </c>
    </row>
    <row r="3" customHeight="1" spans="1:1">
      <c r="A3" s="8" t="str">
        <f>"评估基准日："&amp;TEXT(基本信息输入表!M7,"yyyy年mm月dd日")</f>
        <v>评估基准日：2024年04月30日</v>
      </c>
    </row>
    <row r="4" ht="14.25" customHeight="1" spans="1:20">
      <c r="A4" s="8"/>
      <c r="B4" s="8"/>
      <c r="C4" s="8"/>
      <c r="D4" s="8"/>
      <c r="E4" s="8"/>
      <c r="F4" s="8"/>
      <c r="G4" s="8"/>
      <c r="H4" s="8"/>
      <c r="I4" s="8"/>
      <c r="J4" s="8"/>
      <c r="K4" s="8"/>
      <c r="L4" s="8"/>
      <c r="M4" s="8"/>
      <c r="N4" s="8"/>
      <c r="O4" s="8"/>
      <c r="P4" s="8"/>
      <c r="Q4" s="8"/>
      <c r="R4" s="8"/>
      <c r="S4" s="8"/>
      <c r="T4" s="8" t="s">
        <v>1991</v>
      </c>
    </row>
    <row r="5" customHeight="1" spans="1:20">
      <c r="A5" s="14" t="str">
        <f>基本信息输入表!K6&amp;"："&amp;基本信息输入表!M6</f>
        <v>产权持有单位：昆明中石油昆仑车用天然气有限公司</v>
      </c>
      <c r="B5" s="15"/>
      <c r="C5" s="15"/>
      <c r="D5" s="15"/>
      <c r="E5" s="15"/>
      <c r="F5" s="15"/>
      <c r="G5" s="15"/>
      <c r="H5" s="13"/>
      <c r="I5" s="13"/>
      <c r="J5" s="13"/>
      <c r="K5" s="13"/>
      <c r="L5" s="13"/>
      <c r="T5" s="13" t="s">
        <v>1484</v>
      </c>
    </row>
    <row r="6" s="8" customFormat="1" customHeight="1" spans="1:20">
      <c r="A6" s="32" t="s">
        <v>4</v>
      </c>
      <c r="B6" s="32" t="s">
        <v>1941</v>
      </c>
      <c r="C6" s="32" t="s">
        <v>1966</v>
      </c>
      <c r="D6" s="32" t="s">
        <v>1992</v>
      </c>
      <c r="E6" s="99" t="s">
        <v>1993</v>
      </c>
      <c r="F6" s="99" t="s">
        <v>1994</v>
      </c>
      <c r="G6" s="99" t="s">
        <v>1995</v>
      </c>
      <c r="H6" s="99" t="s">
        <v>1996</v>
      </c>
      <c r="I6" s="99" t="s">
        <v>1997</v>
      </c>
      <c r="J6" s="79" t="s">
        <v>1998</v>
      </c>
      <c r="K6" s="99" t="s">
        <v>1970</v>
      </c>
      <c r="L6" s="79" t="s">
        <v>1955</v>
      </c>
      <c r="M6" s="32" t="s">
        <v>6</v>
      </c>
      <c r="N6" s="81"/>
      <c r="O6" s="79" t="s">
        <v>1232</v>
      </c>
      <c r="P6" s="32" t="s">
        <v>7</v>
      </c>
      <c r="Q6" s="84"/>
      <c r="R6" s="81"/>
      <c r="S6" s="99" t="s">
        <v>683</v>
      </c>
      <c r="T6" s="99" t="s">
        <v>176</v>
      </c>
    </row>
    <row r="7" s="8" customFormat="1" ht="12.75" customHeight="1" spans="1:21">
      <c r="A7" s="100"/>
      <c r="B7" s="100"/>
      <c r="C7" s="100"/>
      <c r="D7" s="100"/>
      <c r="E7" s="100"/>
      <c r="F7" s="100"/>
      <c r="G7" s="100"/>
      <c r="H7" s="100"/>
      <c r="I7" s="100"/>
      <c r="J7" s="95"/>
      <c r="K7" s="100"/>
      <c r="L7" s="95"/>
      <c r="M7" s="108" t="s">
        <v>10</v>
      </c>
      <c r="N7" s="109" t="s">
        <v>11</v>
      </c>
      <c r="O7" s="95"/>
      <c r="P7" s="109" t="s">
        <v>10</v>
      </c>
      <c r="Q7" s="110" t="s">
        <v>1394</v>
      </c>
      <c r="R7" s="109" t="s">
        <v>11</v>
      </c>
      <c r="S7" s="100"/>
      <c r="T7" s="100"/>
      <c r="U7" s="8" t="s">
        <v>1501</v>
      </c>
    </row>
    <row r="8" ht="12.75" customHeight="1" spans="1:21">
      <c r="A8" s="19" t="str">
        <f>IF(C8="","",ROW()-7)</f>
        <v/>
      </c>
      <c r="B8" s="19"/>
      <c r="C8" s="20"/>
      <c r="D8" s="20"/>
      <c r="E8" s="55"/>
      <c r="F8" s="55"/>
      <c r="G8" s="67"/>
      <c r="H8" s="20"/>
      <c r="I8" s="20"/>
      <c r="J8" s="20"/>
      <c r="K8" s="21"/>
      <c r="L8" s="55"/>
      <c r="M8" s="22"/>
      <c r="N8" s="22"/>
      <c r="O8" s="22"/>
      <c r="P8" s="22"/>
      <c r="Q8" s="55"/>
      <c r="R8" s="22"/>
      <c r="S8" s="30" t="str">
        <f>IF(N8-O8=0,"",(R8-N8+O8)/(N8-O8)*100)</f>
        <v/>
      </c>
      <c r="T8" s="20"/>
      <c r="U8" s="8" t="s">
        <v>1999</v>
      </c>
    </row>
    <row r="9" ht="12.75" customHeight="1" spans="1:21">
      <c r="A9" s="19" t="str">
        <f t="shared" ref="A9:A24" si="0">IF(C9="","",ROW()-7)</f>
        <v/>
      </c>
      <c r="B9" s="19"/>
      <c r="C9" s="20"/>
      <c r="D9" s="20"/>
      <c r="E9" s="55"/>
      <c r="F9" s="55"/>
      <c r="G9" s="67"/>
      <c r="H9" s="20"/>
      <c r="I9" s="20"/>
      <c r="J9" s="20"/>
      <c r="K9" s="21"/>
      <c r="L9" s="55"/>
      <c r="M9" s="22"/>
      <c r="N9" s="22"/>
      <c r="O9" s="22"/>
      <c r="P9" s="22"/>
      <c r="Q9" s="55"/>
      <c r="R9" s="22"/>
      <c r="S9" s="30" t="str">
        <f t="shared" ref="S9:S27" si="1">IF(N9-O9=0,"",(R9-N9+O9)/(N9-O9)*100)</f>
        <v/>
      </c>
      <c r="T9" s="20"/>
      <c r="U9" s="8" t="s">
        <v>2000</v>
      </c>
    </row>
    <row r="10" ht="12.75" customHeight="1" spans="1:21">
      <c r="A10" s="19" t="str">
        <f t="shared" si="0"/>
        <v/>
      </c>
      <c r="B10" s="19"/>
      <c r="C10" s="20"/>
      <c r="D10" s="20"/>
      <c r="E10" s="55"/>
      <c r="F10" s="55"/>
      <c r="G10" s="67"/>
      <c r="H10" s="20"/>
      <c r="I10" s="20"/>
      <c r="J10" s="20"/>
      <c r="K10" s="21"/>
      <c r="L10" s="55"/>
      <c r="M10" s="22"/>
      <c r="N10" s="22"/>
      <c r="O10" s="22"/>
      <c r="P10" s="22"/>
      <c r="Q10" s="55"/>
      <c r="R10" s="22"/>
      <c r="S10" s="30" t="str">
        <f t="shared" si="1"/>
        <v/>
      </c>
      <c r="T10" s="20"/>
      <c r="U10" s="8" t="s">
        <v>2001</v>
      </c>
    </row>
    <row r="11" ht="12.75" customHeight="1" spans="1:21">
      <c r="A11" s="19" t="str">
        <f t="shared" si="0"/>
        <v/>
      </c>
      <c r="B11" s="19"/>
      <c r="C11" s="20"/>
      <c r="D11" s="20"/>
      <c r="E11" s="55"/>
      <c r="F11" s="55"/>
      <c r="G11" s="67"/>
      <c r="H11" s="20"/>
      <c r="I11" s="20"/>
      <c r="J11" s="20"/>
      <c r="K11" s="21"/>
      <c r="L11" s="55"/>
      <c r="M11" s="22"/>
      <c r="N11" s="22"/>
      <c r="O11" s="22"/>
      <c r="P11" s="22"/>
      <c r="Q11" s="55"/>
      <c r="R11" s="22"/>
      <c r="S11" s="30" t="str">
        <f t="shared" si="1"/>
        <v/>
      </c>
      <c r="T11" s="20"/>
      <c r="U11" s="8" t="s">
        <v>2002</v>
      </c>
    </row>
    <row r="12" ht="12.75" customHeight="1" spans="1:21">
      <c r="A12" s="19" t="str">
        <f t="shared" si="0"/>
        <v/>
      </c>
      <c r="B12" s="19"/>
      <c r="C12" s="20"/>
      <c r="D12" s="20"/>
      <c r="E12" s="55"/>
      <c r="F12" s="55"/>
      <c r="G12" s="67"/>
      <c r="H12" s="20"/>
      <c r="I12" s="20"/>
      <c r="J12" s="20"/>
      <c r="K12" s="21"/>
      <c r="L12" s="55"/>
      <c r="M12" s="22"/>
      <c r="N12" s="22"/>
      <c r="O12" s="22"/>
      <c r="P12" s="22"/>
      <c r="Q12" s="55"/>
      <c r="R12" s="22"/>
      <c r="S12" s="30" t="str">
        <f t="shared" si="1"/>
        <v/>
      </c>
      <c r="T12" s="20"/>
      <c r="U12" s="8" t="s">
        <v>2003</v>
      </c>
    </row>
    <row r="13" ht="12.75" customHeight="1" spans="1:21">
      <c r="A13" s="19" t="str">
        <f t="shared" si="0"/>
        <v/>
      </c>
      <c r="B13" s="19"/>
      <c r="C13" s="20"/>
      <c r="D13" s="20"/>
      <c r="E13" s="55"/>
      <c r="F13" s="55"/>
      <c r="G13" s="67"/>
      <c r="H13" s="20"/>
      <c r="I13" s="20"/>
      <c r="J13" s="20"/>
      <c r="K13" s="21"/>
      <c r="L13" s="55"/>
      <c r="M13" s="22"/>
      <c r="N13" s="22"/>
      <c r="O13" s="22"/>
      <c r="P13" s="22"/>
      <c r="Q13" s="55"/>
      <c r="R13" s="22"/>
      <c r="S13" s="30" t="str">
        <f t="shared" si="1"/>
        <v/>
      </c>
      <c r="T13" s="20"/>
      <c r="U13" s="8" t="s">
        <v>2004</v>
      </c>
    </row>
    <row r="14" ht="12.75" customHeight="1" spans="1:21">
      <c r="A14" s="19" t="str">
        <f t="shared" si="0"/>
        <v/>
      </c>
      <c r="B14" s="19"/>
      <c r="C14" s="20"/>
      <c r="D14" s="20"/>
      <c r="E14" s="55"/>
      <c r="F14" s="55"/>
      <c r="G14" s="67"/>
      <c r="H14" s="20"/>
      <c r="I14" s="20"/>
      <c r="J14" s="20"/>
      <c r="K14" s="21"/>
      <c r="L14" s="55"/>
      <c r="M14" s="22"/>
      <c r="N14" s="22"/>
      <c r="O14" s="22"/>
      <c r="P14" s="22"/>
      <c r="Q14" s="55"/>
      <c r="R14" s="22"/>
      <c r="S14" s="30" t="str">
        <f t="shared" si="1"/>
        <v/>
      </c>
      <c r="T14" s="20"/>
      <c r="U14" s="8" t="s">
        <v>2005</v>
      </c>
    </row>
    <row r="15" ht="12.75" customHeight="1" spans="1:21">
      <c r="A15" s="19" t="str">
        <f t="shared" si="0"/>
        <v/>
      </c>
      <c r="B15" s="19"/>
      <c r="C15" s="20"/>
      <c r="D15" s="20"/>
      <c r="E15" s="55"/>
      <c r="F15" s="55"/>
      <c r="G15" s="67"/>
      <c r="H15" s="20"/>
      <c r="I15" s="20"/>
      <c r="J15" s="20"/>
      <c r="K15" s="21"/>
      <c r="L15" s="55"/>
      <c r="M15" s="22"/>
      <c r="N15" s="22"/>
      <c r="O15" s="22"/>
      <c r="P15" s="22"/>
      <c r="Q15" s="55"/>
      <c r="R15" s="22"/>
      <c r="S15" s="30" t="str">
        <f t="shared" si="1"/>
        <v/>
      </c>
      <c r="T15" s="20"/>
      <c r="U15" s="8" t="s">
        <v>2006</v>
      </c>
    </row>
    <row r="16" ht="12.75" customHeight="1" spans="1:21">
      <c r="A16" s="19" t="str">
        <f t="shared" si="0"/>
        <v/>
      </c>
      <c r="B16" s="19"/>
      <c r="C16" s="20"/>
      <c r="D16" s="20"/>
      <c r="E16" s="55"/>
      <c r="F16" s="55"/>
      <c r="G16" s="67"/>
      <c r="H16" s="20"/>
      <c r="I16" s="20"/>
      <c r="J16" s="20"/>
      <c r="K16" s="21"/>
      <c r="L16" s="55"/>
      <c r="M16" s="22"/>
      <c r="N16" s="22"/>
      <c r="O16" s="22"/>
      <c r="P16" s="22"/>
      <c r="Q16" s="55"/>
      <c r="R16" s="22"/>
      <c r="S16" s="30" t="str">
        <f t="shared" si="1"/>
        <v/>
      </c>
      <c r="T16" s="20"/>
      <c r="U16" s="8" t="s">
        <v>2007</v>
      </c>
    </row>
    <row r="17" ht="12.75" customHeight="1" spans="1:21">
      <c r="A17" s="19" t="str">
        <f t="shared" si="0"/>
        <v/>
      </c>
      <c r="B17" s="19"/>
      <c r="C17" s="20"/>
      <c r="D17" s="20"/>
      <c r="E17" s="55"/>
      <c r="F17" s="55"/>
      <c r="G17" s="67"/>
      <c r="H17" s="20"/>
      <c r="I17" s="20"/>
      <c r="J17" s="20"/>
      <c r="K17" s="21"/>
      <c r="L17" s="55"/>
      <c r="M17" s="22"/>
      <c r="N17" s="22"/>
      <c r="O17" s="22"/>
      <c r="P17" s="22"/>
      <c r="Q17" s="55"/>
      <c r="R17" s="22"/>
      <c r="S17" s="30" t="str">
        <f t="shared" si="1"/>
        <v/>
      </c>
      <c r="T17" s="20"/>
      <c r="U17" s="8" t="s">
        <v>2008</v>
      </c>
    </row>
    <row r="18" ht="12.75" customHeight="1" spans="1:21">
      <c r="A18" s="19" t="str">
        <f t="shared" si="0"/>
        <v/>
      </c>
      <c r="B18" s="19"/>
      <c r="C18" s="20"/>
      <c r="D18" s="20"/>
      <c r="E18" s="55"/>
      <c r="F18" s="55"/>
      <c r="G18" s="67"/>
      <c r="H18" s="20"/>
      <c r="I18" s="20"/>
      <c r="J18" s="20"/>
      <c r="K18" s="21"/>
      <c r="L18" s="55"/>
      <c r="M18" s="22"/>
      <c r="N18" s="22"/>
      <c r="O18" s="22"/>
      <c r="P18" s="22"/>
      <c r="Q18" s="55"/>
      <c r="R18" s="22"/>
      <c r="S18" s="30" t="str">
        <f t="shared" si="1"/>
        <v/>
      </c>
      <c r="T18" s="20"/>
      <c r="U18" s="8" t="s">
        <v>2009</v>
      </c>
    </row>
    <row r="19" ht="12.75" customHeight="1" spans="1:21">
      <c r="A19" s="19" t="str">
        <f t="shared" si="0"/>
        <v/>
      </c>
      <c r="B19" s="19"/>
      <c r="C19" s="20"/>
      <c r="D19" s="20"/>
      <c r="E19" s="55"/>
      <c r="F19" s="55"/>
      <c r="G19" s="67"/>
      <c r="H19" s="20"/>
      <c r="I19" s="20"/>
      <c r="J19" s="20"/>
      <c r="K19" s="21"/>
      <c r="L19" s="55"/>
      <c r="M19" s="22"/>
      <c r="N19" s="22"/>
      <c r="O19" s="22"/>
      <c r="P19" s="22"/>
      <c r="Q19" s="55"/>
      <c r="R19" s="22"/>
      <c r="S19" s="30" t="str">
        <f t="shared" si="1"/>
        <v/>
      </c>
      <c r="T19" s="20"/>
      <c r="U19" s="8" t="s">
        <v>2010</v>
      </c>
    </row>
    <row r="20" ht="12.75" customHeight="1" spans="1:21">
      <c r="A20" s="19" t="str">
        <f t="shared" si="0"/>
        <v/>
      </c>
      <c r="B20" s="19"/>
      <c r="C20" s="20"/>
      <c r="D20" s="20"/>
      <c r="E20" s="55"/>
      <c r="F20" s="55"/>
      <c r="G20" s="67"/>
      <c r="H20" s="20"/>
      <c r="I20" s="20"/>
      <c r="J20" s="20"/>
      <c r="K20" s="21"/>
      <c r="L20" s="55"/>
      <c r="M20" s="22"/>
      <c r="N20" s="22"/>
      <c r="O20" s="22"/>
      <c r="P20" s="22"/>
      <c r="Q20" s="55"/>
      <c r="R20" s="22"/>
      <c r="S20" s="30" t="str">
        <f t="shared" si="1"/>
        <v/>
      </c>
      <c r="T20" s="20"/>
      <c r="U20" s="8" t="s">
        <v>2011</v>
      </c>
    </row>
    <row r="21" ht="12.75" customHeight="1" spans="1:21">
      <c r="A21" s="19" t="str">
        <f t="shared" si="0"/>
        <v/>
      </c>
      <c r="B21" s="19"/>
      <c r="C21" s="20"/>
      <c r="D21" s="20"/>
      <c r="E21" s="55"/>
      <c r="F21" s="55"/>
      <c r="G21" s="67"/>
      <c r="H21" s="20"/>
      <c r="I21" s="20"/>
      <c r="J21" s="20"/>
      <c r="K21" s="21"/>
      <c r="L21" s="55"/>
      <c r="M21" s="22"/>
      <c r="N21" s="22"/>
      <c r="O21" s="22"/>
      <c r="P21" s="22"/>
      <c r="Q21" s="55"/>
      <c r="R21" s="22"/>
      <c r="S21" s="30" t="str">
        <f t="shared" si="1"/>
        <v/>
      </c>
      <c r="T21" s="20"/>
      <c r="U21" s="8" t="s">
        <v>2012</v>
      </c>
    </row>
    <row r="22" ht="12.75" customHeight="1" spans="1:21">
      <c r="A22" s="19" t="str">
        <f t="shared" si="0"/>
        <v/>
      </c>
      <c r="B22" s="19"/>
      <c r="C22" s="20"/>
      <c r="D22" s="20"/>
      <c r="E22" s="55"/>
      <c r="F22" s="55"/>
      <c r="G22" s="67"/>
      <c r="H22" s="20"/>
      <c r="I22" s="20"/>
      <c r="J22" s="20"/>
      <c r="K22" s="21"/>
      <c r="L22" s="55"/>
      <c r="M22" s="22"/>
      <c r="N22" s="22"/>
      <c r="O22" s="22"/>
      <c r="P22" s="22"/>
      <c r="Q22" s="55"/>
      <c r="R22" s="22"/>
      <c r="S22" s="30" t="str">
        <f t="shared" si="1"/>
        <v/>
      </c>
      <c r="T22" s="20"/>
      <c r="U22" s="8" t="s">
        <v>2013</v>
      </c>
    </row>
    <row r="23" ht="12.75" customHeight="1" spans="1:21">
      <c r="A23" s="19" t="str">
        <f t="shared" si="0"/>
        <v/>
      </c>
      <c r="B23" s="19"/>
      <c r="C23" s="20"/>
      <c r="D23" s="20"/>
      <c r="E23" s="55"/>
      <c r="F23" s="55"/>
      <c r="G23" s="67"/>
      <c r="H23" s="20"/>
      <c r="I23" s="20"/>
      <c r="J23" s="20"/>
      <c r="K23" s="21"/>
      <c r="L23" s="55"/>
      <c r="M23" s="22"/>
      <c r="N23" s="22"/>
      <c r="O23" s="22"/>
      <c r="P23" s="22"/>
      <c r="Q23" s="55"/>
      <c r="R23" s="22"/>
      <c r="S23" s="30" t="str">
        <f t="shared" si="1"/>
        <v/>
      </c>
      <c r="T23" s="20"/>
      <c r="U23" s="8" t="s">
        <v>2014</v>
      </c>
    </row>
    <row r="24" ht="12.75" customHeight="1" spans="1:21">
      <c r="A24" s="19" t="str">
        <f t="shared" si="0"/>
        <v/>
      </c>
      <c r="B24" s="19"/>
      <c r="C24" s="20"/>
      <c r="D24" s="20"/>
      <c r="E24" s="55"/>
      <c r="F24" s="55"/>
      <c r="G24" s="67"/>
      <c r="H24" s="20"/>
      <c r="I24" s="20"/>
      <c r="J24" s="20"/>
      <c r="K24" s="21"/>
      <c r="L24" s="55"/>
      <c r="M24" s="22"/>
      <c r="N24" s="22"/>
      <c r="O24" s="22"/>
      <c r="P24" s="22"/>
      <c r="Q24" s="55"/>
      <c r="R24" s="22"/>
      <c r="S24" s="30" t="str">
        <f t="shared" si="1"/>
        <v/>
      </c>
      <c r="T24" s="20"/>
      <c r="U24" s="8" t="s">
        <v>2015</v>
      </c>
    </row>
    <row r="25" ht="12.75" customHeight="1" spans="1:21">
      <c r="A25" s="19" t="s">
        <v>2016</v>
      </c>
      <c r="B25" s="84"/>
      <c r="C25" s="84"/>
      <c r="D25" s="84"/>
      <c r="E25" s="81"/>
      <c r="F25" s="55"/>
      <c r="G25" s="67"/>
      <c r="H25" s="20"/>
      <c r="I25" s="20"/>
      <c r="J25" s="20"/>
      <c r="K25" s="53"/>
      <c r="L25" s="55"/>
      <c r="M25" s="22">
        <f>SUM(M8:M24)</f>
        <v>0</v>
      </c>
      <c r="N25" s="22">
        <f>SUM(N8:N24)</f>
        <v>0</v>
      </c>
      <c r="O25" s="22">
        <f>SUM(O8:O24)</f>
        <v>0</v>
      </c>
      <c r="P25" s="22">
        <f>SUM(P8:P24)</f>
        <v>0</v>
      </c>
      <c r="Q25" s="22"/>
      <c r="R25" s="22">
        <f>SUM(R8:R24)</f>
        <v>0</v>
      </c>
      <c r="S25" s="30" t="str">
        <f t="shared" si="1"/>
        <v/>
      </c>
      <c r="T25" s="20"/>
      <c r="U25" s="8"/>
    </row>
    <row r="26" ht="12.75" customHeight="1" spans="1:20">
      <c r="A26" s="19" t="s">
        <v>2017</v>
      </c>
      <c r="B26" s="84"/>
      <c r="C26" s="84"/>
      <c r="D26" s="84"/>
      <c r="E26" s="81"/>
      <c r="F26" s="55"/>
      <c r="G26" s="67"/>
      <c r="H26" s="20"/>
      <c r="I26" s="20"/>
      <c r="J26" s="20"/>
      <c r="K26" s="53"/>
      <c r="L26" s="55"/>
      <c r="M26" s="22"/>
      <c r="N26" s="22">
        <f>O25</f>
        <v>0</v>
      </c>
      <c r="O26" s="22"/>
      <c r="P26" s="22"/>
      <c r="Q26" s="22"/>
      <c r="R26" s="22"/>
      <c r="S26" s="30"/>
      <c r="T26" s="20"/>
    </row>
    <row r="27" customHeight="1" spans="1:20">
      <c r="A27" s="23" t="s">
        <v>2018</v>
      </c>
      <c r="B27" s="15"/>
      <c r="C27" s="15"/>
      <c r="D27" s="15"/>
      <c r="E27" s="24"/>
      <c r="F27" s="23"/>
      <c r="G27" s="57"/>
      <c r="H27" s="23"/>
      <c r="I27" s="26"/>
      <c r="J27" s="26"/>
      <c r="K27" s="30"/>
      <c r="L27" s="30"/>
      <c r="M27" s="30">
        <f>M25-M26</f>
        <v>0</v>
      </c>
      <c r="N27" s="30">
        <f>N25-N26</f>
        <v>0</v>
      </c>
      <c r="O27" s="30"/>
      <c r="P27" s="96">
        <f>P25</f>
        <v>0</v>
      </c>
      <c r="Q27" s="30"/>
      <c r="R27" s="96">
        <f>R25</f>
        <v>0</v>
      </c>
      <c r="S27" s="30" t="str">
        <f t="shared" si="1"/>
        <v/>
      </c>
      <c r="T27" s="30"/>
    </row>
    <row r="28" customHeight="1" spans="1:21">
      <c r="A28" s="9" t="str">
        <f>基本信息输入表!$K$6&amp;"填表人："&amp;基本信息输入表!$M$59</f>
        <v>产权持有单位填表人：包娴</v>
      </c>
      <c r="R28" s="9" t="str">
        <f>"评估人员："&amp;基本信息输入表!$Q$59</f>
        <v>评估人员：资谷才、王晓</v>
      </c>
      <c r="U28" s="9" t="s">
        <v>1523</v>
      </c>
    </row>
    <row r="29" customHeight="1" spans="1:1">
      <c r="A29" s="9" t="str">
        <f>"填表日期："&amp;YEAR(基本信息输入表!$O$59)&amp;"年"&amp;MONTH(基本信息输入表!$O$59)&amp;"月"&amp;DAY(基本信息输入表!$O$59)&amp;"日"</f>
        <v>填表日期：2024年5月8日</v>
      </c>
    </row>
  </sheetData>
  <mergeCells count="23">
    <mergeCell ref="A2:T2"/>
    <mergeCell ref="A3:T3"/>
    <mergeCell ref="A5:G5"/>
    <mergeCell ref="M6:N6"/>
    <mergeCell ref="P6:R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O6:O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pageSetUpPr fitToPage="1"/>
  </sheetPr>
  <dimension ref="A2:AA39"/>
  <sheetViews>
    <sheetView showGridLines="0" zoomScale="77" zoomScaleNormal="77" topLeftCell="A13" workbookViewId="0">
      <selection activeCell="P25" sqref="P25"/>
    </sheetView>
  </sheetViews>
  <sheetFormatPr defaultColWidth="9" defaultRowHeight="12.75"/>
  <cols>
    <col min="1" max="1" width="5.16666666666667" style="159" customWidth="1"/>
    <col min="2" max="2" width="8.16666666666667" style="159" customWidth="1"/>
    <col min="3" max="3" width="11.6666666666667" style="159" customWidth="1"/>
    <col min="4" max="4" width="6.16666666666667" style="159" customWidth="1"/>
    <col min="5" max="5" width="5" style="159" customWidth="1"/>
    <col min="6" max="6" width="7.66666666666667" style="159" customWidth="1"/>
    <col min="7" max="7" width="8.16666666666667" style="159" customWidth="1"/>
    <col min="8" max="8" width="6.5" style="159" customWidth="1"/>
    <col min="9" max="9" width="5.16666666666667" style="159" customWidth="1"/>
    <col min="10" max="10" width="5" style="159" customWidth="1"/>
    <col min="11" max="15" width="7.66666666666667" style="159" customWidth="1"/>
    <col min="16" max="16" width="7.5" style="223" customWidth="1"/>
    <col min="17" max="17" width="8.16666666666667" style="159" customWidth="1"/>
    <col min="18" max="18" width="6.5" style="159" customWidth="1"/>
    <col min="19" max="19" width="9.16666666666667" style="159" customWidth="1"/>
    <col min="20" max="20" width="10.1666666666667" style="159" customWidth="1"/>
    <col min="21" max="21" width="8.5" style="159" customWidth="1"/>
    <col min="22" max="22" width="9" style="159" customWidth="1"/>
    <col min="23" max="23" width="7.66666666666667" style="159" customWidth="1"/>
    <col min="24" max="24" width="10.5" style="159" customWidth="1"/>
    <col min="25" max="25" width="7.5" style="159" customWidth="1"/>
    <col min="26" max="26" width="9.66666666666667" style="159" customWidth="1"/>
    <col min="27" max="27" width="6.66666666666667" style="159" customWidth="1"/>
    <col min="28" max="259" width="9" style="159" customWidth="1"/>
    <col min="260" max="260" width="5.16666666666667" style="159" customWidth="1"/>
    <col min="261" max="261" width="14.6666666666667" style="159" customWidth="1"/>
    <col min="262" max="262" width="6.5" style="159" customWidth="1"/>
    <col min="263" max="263" width="7" style="159" customWidth="1"/>
    <col min="264" max="264" width="7.16666666666667" style="159" customWidth="1"/>
    <col min="265" max="265" width="7.66666666666667" style="159" customWidth="1"/>
    <col min="266" max="266" width="6.66666666666667" style="159" customWidth="1"/>
    <col min="267" max="267" width="5.5" style="159" customWidth="1"/>
    <col min="268" max="268" width="5" style="159" customWidth="1"/>
    <col min="269" max="269" width="6.66666666666667" style="159" customWidth="1"/>
    <col min="270" max="270" width="7" style="159" customWidth="1"/>
    <col min="271" max="271" width="5.16666666666667" style="159" customWidth="1"/>
    <col min="272" max="272" width="6.16666666666667" style="159" customWidth="1"/>
    <col min="273" max="273" width="6.5" style="159" customWidth="1"/>
    <col min="274" max="274" width="6.66666666666667" style="159" customWidth="1"/>
    <col min="275" max="275" width="6.5" style="159" customWidth="1"/>
    <col min="276" max="276" width="9" style="159" customWidth="1"/>
    <col min="277" max="277" width="8.16666666666667" style="159" customWidth="1"/>
    <col min="278" max="278" width="9.66666666666667" style="159" customWidth="1"/>
    <col min="279" max="279" width="5.16666666666667" style="159" customWidth="1"/>
    <col min="280" max="280" width="9.16666666666667" style="159" customWidth="1"/>
    <col min="281" max="281" width="5.16666666666667" style="159" customWidth="1"/>
    <col min="282" max="282" width="9.16666666666667" style="159" customWidth="1"/>
    <col min="283" max="283" width="17.5" style="159" customWidth="1"/>
    <col min="284" max="515" width="9" style="159" customWidth="1"/>
    <col min="516" max="516" width="5.16666666666667" style="159" customWidth="1"/>
    <col min="517" max="517" width="14.6666666666667" style="159" customWidth="1"/>
    <col min="518" max="518" width="6.5" style="159" customWidth="1"/>
    <col min="519" max="519" width="7" style="159" customWidth="1"/>
    <col min="520" max="520" width="7.16666666666667" style="159" customWidth="1"/>
    <col min="521" max="521" width="7.66666666666667" style="159" customWidth="1"/>
    <col min="522" max="522" width="6.66666666666667" style="159" customWidth="1"/>
    <col min="523" max="523" width="5.5" style="159" customWidth="1"/>
    <col min="524" max="524" width="5" style="159" customWidth="1"/>
    <col min="525" max="525" width="6.66666666666667" style="159" customWidth="1"/>
    <col min="526" max="526" width="7" style="159" customWidth="1"/>
    <col min="527" max="527" width="5.16666666666667" style="159" customWidth="1"/>
    <col min="528" max="528" width="6.16666666666667" style="159" customWidth="1"/>
    <col min="529" max="529" width="6.5" style="159" customWidth="1"/>
    <col min="530" max="530" width="6.66666666666667" style="159" customWidth="1"/>
    <col min="531" max="531" width="6.5" style="159" customWidth="1"/>
    <col min="532" max="532" width="9" style="159" customWidth="1"/>
    <col min="533" max="533" width="8.16666666666667" style="159" customWidth="1"/>
    <col min="534" max="534" width="9.66666666666667" style="159" customWidth="1"/>
    <col min="535" max="535" width="5.16666666666667" style="159" customWidth="1"/>
    <col min="536" max="536" width="9.16666666666667" style="159" customWidth="1"/>
    <col min="537" max="537" width="5.16666666666667" style="159" customWidth="1"/>
    <col min="538" max="538" width="9.16666666666667" style="159" customWidth="1"/>
    <col min="539" max="539" width="17.5" style="159" customWidth="1"/>
    <col min="540" max="771" width="9" style="159" customWidth="1"/>
    <col min="772" max="772" width="5.16666666666667" style="159" customWidth="1"/>
    <col min="773" max="773" width="14.6666666666667" style="159" customWidth="1"/>
    <col min="774" max="774" width="6.5" style="159" customWidth="1"/>
    <col min="775" max="775" width="7" style="159" customWidth="1"/>
    <col min="776" max="776" width="7.16666666666667" style="159" customWidth="1"/>
    <col min="777" max="777" width="7.66666666666667" style="159" customWidth="1"/>
    <col min="778" max="778" width="6.66666666666667" style="159" customWidth="1"/>
    <col min="779" max="779" width="5.5" style="159" customWidth="1"/>
    <col min="780" max="780" width="5" style="159" customWidth="1"/>
    <col min="781" max="781" width="6.66666666666667" style="159" customWidth="1"/>
    <col min="782" max="782" width="7" style="159" customWidth="1"/>
    <col min="783" max="783" width="5.16666666666667" style="159" customWidth="1"/>
    <col min="784" max="784" width="6.16666666666667" style="159" customWidth="1"/>
    <col min="785" max="785" width="6.5" style="159" customWidth="1"/>
    <col min="786" max="786" width="6.66666666666667" style="159" customWidth="1"/>
    <col min="787" max="787" width="6.5" style="159" customWidth="1"/>
    <col min="788" max="788" width="9" style="159" customWidth="1"/>
    <col min="789" max="789" width="8.16666666666667" style="159" customWidth="1"/>
    <col min="790" max="790" width="9.66666666666667" style="159" customWidth="1"/>
    <col min="791" max="791" width="5.16666666666667" style="159" customWidth="1"/>
    <col min="792" max="792" width="9.16666666666667" style="159" customWidth="1"/>
    <col min="793" max="793" width="5.16666666666667" style="159" customWidth="1"/>
    <col min="794" max="794" width="9.16666666666667" style="159" customWidth="1"/>
    <col min="795" max="795" width="17.5" style="159" customWidth="1"/>
    <col min="796" max="1027" width="9" style="159" customWidth="1"/>
    <col min="1028" max="1028" width="5.16666666666667" style="159" customWidth="1"/>
    <col min="1029" max="1029" width="14.6666666666667" style="159" customWidth="1"/>
    <col min="1030" max="1030" width="6.5" style="159" customWidth="1"/>
    <col min="1031" max="1031" width="7" style="159" customWidth="1"/>
    <col min="1032" max="1032" width="7.16666666666667" style="159" customWidth="1"/>
    <col min="1033" max="1033" width="7.66666666666667" style="159" customWidth="1"/>
    <col min="1034" max="1034" width="6.66666666666667" style="159" customWidth="1"/>
    <col min="1035" max="1035" width="5.5" style="159" customWidth="1"/>
    <col min="1036" max="1036" width="5" style="159" customWidth="1"/>
    <col min="1037" max="1037" width="6.66666666666667" style="159" customWidth="1"/>
    <col min="1038" max="1038" width="7" style="159" customWidth="1"/>
    <col min="1039" max="1039" width="5.16666666666667" style="159" customWidth="1"/>
    <col min="1040" max="1040" width="6.16666666666667" style="159" customWidth="1"/>
    <col min="1041" max="1041" width="6.5" style="159" customWidth="1"/>
    <col min="1042" max="1042" width="6.66666666666667" style="159" customWidth="1"/>
    <col min="1043" max="1043" width="6.5" style="159" customWidth="1"/>
    <col min="1044" max="1044" width="9" style="159" customWidth="1"/>
    <col min="1045" max="1045" width="8.16666666666667" style="159" customWidth="1"/>
    <col min="1046" max="1046" width="9.66666666666667" style="159" customWidth="1"/>
    <col min="1047" max="1047" width="5.16666666666667" style="159" customWidth="1"/>
    <col min="1048" max="1048" width="9.16666666666667" style="159" customWidth="1"/>
    <col min="1049" max="1049" width="5.16666666666667" style="159" customWidth="1"/>
    <col min="1050" max="1050" width="9.16666666666667" style="159" customWidth="1"/>
    <col min="1051" max="1051" width="17.5" style="159" customWidth="1"/>
    <col min="1052" max="1283" width="9" style="159" customWidth="1"/>
    <col min="1284" max="1284" width="5.16666666666667" style="159" customWidth="1"/>
    <col min="1285" max="1285" width="14.6666666666667" style="159" customWidth="1"/>
    <col min="1286" max="1286" width="6.5" style="159" customWidth="1"/>
    <col min="1287" max="1287" width="7" style="159" customWidth="1"/>
    <col min="1288" max="1288" width="7.16666666666667" style="159" customWidth="1"/>
    <col min="1289" max="1289" width="7.66666666666667" style="159" customWidth="1"/>
    <col min="1290" max="1290" width="6.66666666666667" style="159" customWidth="1"/>
    <col min="1291" max="1291" width="5.5" style="159" customWidth="1"/>
    <col min="1292" max="1292" width="5" style="159" customWidth="1"/>
    <col min="1293" max="1293" width="6.66666666666667" style="159" customWidth="1"/>
    <col min="1294" max="1294" width="7" style="159" customWidth="1"/>
    <col min="1295" max="1295" width="5.16666666666667" style="159" customWidth="1"/>
    <col min="1296" max="1296" width="6.16666666666667" style="159" customWidth="1"/>
    <col min="1297" max="1297" width="6.5" style="159" customWidth="1"/>
    <col min="1298" max="1298" width="6.66666666666667" style="159" customWidth="1"/>
    <col min="1299" max="1299" width="6.5" style="159" customWidth="1"/>
    <col min="1300" max="1300" width="9" style="159" customWidth="1"/>
    <col min="1301" max="1301" width="8.16666666666667" style="159" customWidth="1"/>
    <col min="1302" max="1302" width="9.66666666666667" style="159" customWidth="1"/>
    <col min="1303" max="1303" width="5.16666666666667" style="159" customWidth="1"/>
    <col min="1304" max="1304" width="9.16666666666667" style="159" customWidth="1"/>
    <col min="1305" max="1305" width="5.16666666666667" style="159" customWidth="1"/>
    <col min="1306" max="1306" width="9.16666666666667" style="159" customWidth="1"/>
    <col min="1307" max="1307" width="17.5" style="159" customWidth="1"/>
    <col min="1308" max="1539" width="9" style="159" customWidth="1"/>
    <col min="1540" max="1540" width="5.16666666666667" style="159" customWidth="1"/>
    <col min="1541" max="1541" width="14.6666666666667" style="159" customWidth="1"/>
    <col min="1542" max="1542" width="6.5" style="159" customWidth="1"/>
    <col min="1543" max="1543" width="7" style="159" customWidth="1"/>
    <col min="1544" max="1544" width="7.16666666666667" style="159" customWidth="1"/>
    <col min="1545" max="1545" width="7.66666666666667" style="159" customWidth="1"/>
    <col min="1546" max="1546" width="6.66666666666667" style="159" customWidth="1"/>
    <col min="1547" max="1547" width="5.5" style="159" customWidth="1"/>
    <col min="1548" max="1548" width="5" style="159" customWidth="1"/>
    <col min="1549" max="1549" width="6.66666666666667" style="159" customWidth="1"/>
    <col min="1550" max="1550" width="7" style="159" customWidth="1"/>
    <col min="1551" max="1551" width="5.16666666666667" style="159" customWidth="1"/>
    <col min="1552" max="1552" width="6.16666666666667" style="159" customWidth="1"/>
    <col min="1553" max="1553" width="6.5" style="159" customWidth="1"/>
    <col min="1554" max="1554" width="6.66666666666667" style="159" customWidth="1"/>
    <col min="1555" max="1555" width="6.5" style="159" customWidth="1"/>
    <col min="1556" max="1556" width="9" style="159" customWidth="1"/>
    <col min="1557" max="1557" width="8.16666666666667" style="159" customWidth="1"/>
    <col min="1558" max="1558" width="9.66666666666667" style="159" customWidth="1"/>
    <col min="1559" max="1559" width="5.16666666666667" style="159" customWidth="1"/>
    <col min="1560" max="1560" width="9.16666666666667" style="159" customWidth="1"/>
    <col min="1561" max="1561" width="5.16666666666667" style="159" customWidth="1"/>
    <col min="1562" max="1562" width="9.16666666666667" style="159" customWidth="1"/>
    <col min="1563" max="1563" width="17.5" style="159" customWidth="1"/>
    <col min="1564" max="1795" width="9" style="159" customWidth="1"/>
    <col min="1796" max="1796" width="5.16666666666667" style="159" customWidth="1"/>
    <col min="1797" max="1797" width="14.6666666666667" style="159" customWidth="1"/>
    <col min="1798" max="1798" width="6.5" style="159" customWidth="1"/>
    <col min="1799" max="1799" width="7" style="159" customWidth="1"/>
    <col min="1800" max="1800" width="7.16666666666667" style="159" customWidth="1"/>
    <col min="1801" max="1801" width="7.66666666666667" style="159" customWidth="1"/>
    <col min="1802" max="1802" width="6.66666666666667" style="159" customWidth="1"/>
    <col min="1803" max="1803" width="5.5" style="159" customWidth="1"/>
    <col min="1804" max="1804" width="5" style="159" customWidth="1"/>
    <col min="1805" max="1805" width="6.66666666666667" style="159" customWidth="1"/>
    <col min="1806" max="1806" width="7" style="159" customWidth="1"/>
    <col min="1807" max="1807" width="5.16666666666667" style="159" customWidth="1"/>
    <col min="1808" max="1808" width="6.16666666666667" style="159" customWidth="1"/>
    <col min="1809" max="1809" width="6.5" style="159" customWidth="1"/>
    <col min="1810" max="1810" width="6.66666666666667" style="159" customWidth="1"/>
    <col min="1811" max="1811" width="6.5" style="159" customWidth="1"/>
    <col min="1812" max="1812" width="9" style="159" customWidth="1"/>
    <col min="1813" max="1813" width="8.16666666666667" style="159" customWidth="1"/>
    <col min="1814" max="1814" width="9.66666666666667" style="159" customWidth="1"/>
    <col min="1815" max="1815" width="5.16666666666667" style="159" customWidth="1"/>
    <col min="1816" max="1816" width="9.16666666666667" style="159" customWidth="1"/>
    <col min="1817" max="1817" width="5.16666666666667" style="159" customWidth="1"/>
    <col min="1818" max="1818" width="9.16666666666667" style="159" customWidth="1"/>
    <col min="1819" max="1819" width="17.5" style="159" customWidth="1"/>
    <col min="1820" max="2051" width="9" style="159" customWidth="1"/>
    <col min="2052" max="2052" width="5.16666666666667" style="159" customWidth="1"/>
    <col min="2053" max="2053" width="14.6666666666667" style="159" customWidth="1"/>
    <col min="2054" max="2054" width="6.5" style="159" customWidth="1"/>
    <col min="2055" max="2055" width="7" style="159" customWidth="1"/>
    <col min="2056" max="2056" width="7.16666666666667" style="159" customWidth="1"/>
    <col min="2057" max="2057" width="7.66666666666667" style="159" customWidth="1"/>
    <col min="2058" max="2058" width="6.66666666666667" style="159" customWidth="1"/>
    <col min="2059" max="2059" width="5.5" style="159" customWidth="1"/>
    <col min="2060" max="2060" width="5" style="159" customWidth="1"/>
    <col min="2061" max="2061" width="6.66666666666667" style="159" customWidth="1"/>
    <col min="2062" max="2062" width="7" style="159" customWidth="1"/>
    <col min="2063" max="2063" width="5.16666666666667" style="159" customWidth="1"/>
    <col min="2064" max="2064" width="6.16666666666667" style="159" customWidth="1"/>
    <col min="2065" max="2065" width="6.5" style="159" customWidth="1"/>
    <col min="2066" max="2066" width="6.66666666666667" style="159" customWidth="1"/>
    <col min="2067" max="2067" width="6.5" style="159" customWidth="1"/>
    <col min="2068" max="2068" width="9" style="159" customWidth="1"/>
    <col min="2069" max="2069" width="8.16666666666667" style="159" customWidth="1"/>
    <col min="2070" max="2070" width="9.66666666666667" style="159" customWidth="1"/>
    <col min="2071" max="2071" width="5.16666666666667" style="159" customWidth="1"/>
    <col min="2072" max="2072" width="9.16666666666667" style="159" customWidth="1"/>
    <col min="2073" max="2073" width="5.16666666666667" style="159" customWidth="1"/>
    <col min="2074" max="2074" width="9.16666666666667" style="159" customWidth="1"/>
    <col min="2075" max="2075" width="17.5" style="159" customWidth="1"/>
    <col min="2076" max="2307" width="9" style="159" customWidth="1"/>
    <col min="2308" max="2308" width="5.16666666666667" style="159" customWidth="1"/>
    <col min="2309" max="2309" width="14.6666666666667" style="159" customWidth="1"/>
    <col min="2310" max="2310" width="6.5" style="159" customWidth="1"/>
    <col min="2311" max="2311" width="7" style="159" customWidth="1"/>
    <col min="2312" max="2312" width="7.16666666666667" style="159" customWidth="1"/>
    <col min="2313" max="2313" width="7.66666666666667" style="159" customWidth="1"/>
    <col min="2314" max="2314" width="6.66666666666667" style="159" customWidth="1"/>
    <col min="2315" max="2315" width="5.5" style="159" customWidth="1"/>
    <col min="2316" max="2316" width="5" style="159" customWidth="1"/>
    <col min="2317" max="2317" width="6.66666666666667" style="159" customWidth="1"/>
    <col min="2318" max="2318" width="7" style="159" customWidth="1"/>
    <col min="2319" max="2319" width="5.16666666666667" style="159" customWidth="1"/>
    <col min="2320" max="2320" width="6.16666666666667" style="159" customWidth="1"/>
    <col min="2321" max="2321" width="6.5" style="159" customWidth="1"/>
    <col min="2322" max="2322" width="6.66666666666667" style="159" customWidth="1"/>
    <col min="2323" max="2323" width="6.5" style="159" customWidth="1"/>
    <col min="2324" max="2324" width="9" style="159" customWidth="1"/>
    <col min="2325" max="2325" width="8.16666666666667" style="159" customWidth="1"/>
    <col min="2326" max="2326" width="9.66666666666667" style="159" customWidth="1"/>
    <col min="2327" max="2327" width="5.16666666666667" style="159" customWidth="1"/>
    <col min="2328" max="2328" width="9.16666666666667" style="159" customWidth="1"/>
    <col min="2329" max="2329" width="5.16666666666667" style="159" customWidth="1"/>
    <col min="2330" max="2330" width="9.16666666666667" style="159" customWidth="1"/>
    <col min="2331" max="2331" width="17.5" style="159" customWidth="1"/>
    <col min="2332" max="2563" width="9" style="159" customWidth="1"/>
    <col min="2564" max="2564" width="5.16666666666667" style="159" customWidth="1"/>
    <col min="2565" max="2565" width="14.6666666666667" style="159" customWidth="1"/>
    <col min="2566" max="2566" width="6.5" style="159" customWidth="1"/>
    <col min="2567" max="2567" width="7" style="159" customWidth="1"/>
    <col min="2568" max="2568" width="7.16666666666667" style="159" customWidth="1"/>
    <col min="2569" max="2569" width="7.66666666666667" style="159" customWidth="1"/>
    <col min="2570" max="2570" width="6.66666666666667" style="159" customWidth="1"/>
    <col min="2571" max="2571" width="5.5" style="159" customWidth="1"/>
    <col min="2572" max="2572" width="5" style="159" customWidth="1"/>
    <col min="2573" max="2573" width="6.66666666666667" style="159" customWidth="1"/>
    <col min="2574" max="2574" width="7" style="159" customWidth="1"/>
    <col min="2575" max="2575" width="5.16666666666667" style="159" customWidth="1"/>
    <col min="2576" max="2576" width="6.16666666666667" style="159" customWidth="1"/>
    <col min="2577" max="2577" width="6.5" style="159" customWidth="1"/>
    <col min="2578" max="2578" width="6.66666666666667" style="159" customWidth="1"/>
    <col min="2579" max="2579" width="6.5" style="159" customWidth="1"/>
    <col min="2580" max="2580" width="9" style="159" customWidth="1"/>
    <col min="2581" max="2581" width="8.16666666666667" style="159" customWidth="1"/>
    <col min="2582" max="2582" width="9.66666666666667" style="159" customWidth="1"/>
    <col min="2583" max="2583" width="5.16666666666667" style="159" customWidth="1"/>
    <col min="2584" max="2584" width="9.16666666666667" style="159" customWidth="1"/>
    <col min="2585" max="2585" width="5.16666666666667" style="159" customWidth="1"/>
    <col min="2586" max="2586" width="9.16666666666667" style="159" customWidth="1"/>
    <col min="2587" max="2587" width="17.5" style="159" customWidth="1"/>
    <col min="2588" max="2819" width="9" style="159" customWidth="1"/>
    <col min="2820" max="2820" width="5.16666666666667" style="159" customWidth="1"/>
    <col min="2821" max="2821" width="14.6666666666667" style="159" customWidth="1"/>
    <col min="2822" max="2822" width="6.5" style="159" customWidth="1"/>
    <col min="2823" max="2823" width="7" style="159" customWidth="1"/>
    <col min="2824" max="2824" width="7.16666666666667" style="159" customWidth="1"/>
    <col min="2825" max="2825" width="7.66666666666667" style="159" customWidth="1"/>
    <col min="2826" max="2826" width="6.66666666666667" style="159" customWidth="1"/>
    <col min="2827" max="2827" width="5.5" style="159" customWidth="1"/>
    <col min="2828" max="2828" width="5" style="159" customWidth="1"/>
    <col min="2829" max="2829" width="6.66666666666667" style="159" customWidth="1"/>
    <col min="2830" max="2830" width="7" style="159" customWidth="1"/>
    <col min="2831" max="2831" width="5.16666666666667" style="159" customWidth="1"/>
    <col min="2832" max="2832" width="6.16666666666667" style="159" customWidth="1"/>
    <col min="2833" max="2833" width="6.5" style="159" customWidth="1"/>
    <col min="2834" max="2834" width="6.66666666666667" style="159" customWidth="1"/>
    <col min="2835" max="2835" width="6.5" style="159" customWidth="1"/>
    <col min="2836" max="2836" width="9" style="159" customWidth="1"/>
    <col min="2837" max="2837" width="8.16666666666667" style="159" customWidth="1"/>
    <col min="2838" max="2838" width="9.66666666666667" style="159" customWidth="1"/>
    <col min="2839" max="2839" width="5.16666666666667" style="159" customWidth="1"/>
    <col min="2840" max="2840" width="9.16666666666667" style="159" customWidth="1"/>
    <col min="2841" max="2841" width="5.16666666666667" style="159" customWidth="1"/>
    <col min="2842" max="2842" width="9.16666666666667" style="159" customWidth="1"/>
    <col min="2843" max="2843" width="17.5" style="159" customWidth="1"/>
    <col min="2844" max="3075" width="9" style="159" customWidth="1"/>
    <col min="3076" max="3076" width="5.16666666666667" style="159" customWidth="1"/>
    <col min="3077" max="3077" width="14.6666666666667" style="159" customWidth="1"/>
    <col min="3078" max="3078" width="6.5" style="159" customWidth="1"/>
    <col min="3079" max="3079" width="7" style="159" customWidth="1"/>
    <col min="3080" max="3080" width="7.16666666666667" style="159" customWidth="1"/>
    <col min="3081" max="3081" width="7.66666666666667" style="159" customWidth="1"/>
    <col min="3082" max="3082" width="6.66666666666667" style="159" customWidth="1"/>
    <col min="3083" max="3083" width="5.5" style="159" customWidth="1"/>
    <col min="3084" max="3084" width="5" style="159" customWidth="1"/>
    <col min="3085" max="3085" width="6.66666666666667" style="159" customWidth="1"/>
    <col min="3086" max="3086" width="7" style="159" customWidth="1"/>
    <col min="3087" max="3087" width="5.16666666666667" style="159" customWidth="1"/>
    <col min="3088" max="3088" width="6.16666666666667" style="159" customWidth="1"/>
    <col min="3089" max="3089" width="6.5" style="159" customWidth="1"/>
    <col min="3090" max="3090" width="6.66666666666667" style="159" customWidth="1"/>
    <col min="3091" max="3091" width="6.5" style="159" customWidth="1"/>
    <col min="3092" max="3092" width="9" style="159" customWidth="1"/>
    <col min="3093" max="3093" width="8.16666666666667" style="159" customWidth="1"/>
    <col min="3094" max="3094" width="9.66666666666667" style="159" customWidth="1"/>
    <col min="3095" max="3095" width="5.16666666666667" style="159" customWidth="1"/>
    <col min="3096" max="3096" width="9.16666666666667" style="159" customWidth="1"/>
    <col min="3097" max="3097" width="5.16666666666667" style="159" customWidth="1"/>
    <col min="3098" max="3098" width="9.16666666666667" style="159" customWidth="1"/>
    <col min="3099" max="3099" width="17.5" style="159" customWidth="1"/>
    <col min="3100" max="3331" width="9" style="159" customWidth="1"/>
    <col min="3332" max="3332" width="5.16666666666667" style="159" customWidth="1"/>
    <col min="3333" max="3333" width="14.6666666666667" style="159" customWidth="1"/>
    <col min="3334" max="3334" width="6.5" style="159" customWidth="1"/>
    <col min="3335" max="3335" width="7" style="159" customWidth="1"/>
    <col min="3336" max="3336" width="7.16666666666667" style="159" customWidth="1"/>
    <col min="3337" max="3337" width="7.66666666666667" style="159" customWidth="1"/>
    <col min="3338" max="3338" width="6.66666666666667" style="159" customWidth="1"/>
    <col min="3339" max="3339" width="5.5" style="159" customWidth="1"/>
    <col min="3340" max="3340" width="5" style="159" customWidth="1"/>
    <col min="3341" max="3341" width="6.66666666666667" style="159" customWidth="1"/>
    <col min="3342" max="3342" width="7" style="159" customWidth="1"/>
    <col min="3343" max="3343" width="5.16666666666667" style="159" customWidth="1"/>
    <col min="3344" max="3344" width="6.16666666666667" style="159" customWidth="1"/>
    <col min="3345" max="3345" width="6.5" style="159" customWidth="1"/>
    <col min="3346" max="3346" width="6.66666666666667" style="159" customWidth="1"/>
    <col min="3347" max="3347" width="6.5" style="159" customWidth="1"/>
    <col min="3348" max="3348" width="9" style="159" customWidth="1"/>
    <col min="3349" max="3349" width="8.16666666666667" style="159" customWidth="1"/>
    <col min="3350" max="3350" width="9.66666666666667" style="159" customWidth="1"/>
    <col min="3351" max="3351" width="5.16666666666667" style="159" customWidth="1"/>
    <col min="3352" max="3352" width="9.16666666666667" style="159" customWidth="1"/>
    <col min="3353" max="3353" width="5.16666666666667" style="159" customWidth="1"/>
    <col min="3354" max="3354" width="9.16666666666667" style="159" customWidth="1"/>
    <col min="3355" max="3355" width="17.5" style="159" customWidth="1"/>
    <col min="3356" max="3587" width="9" style="159" customWidth="1"/>
    <col min="3588" max="3588" width="5.16666666666667" style="159" customWidth="1"/>
    <col min="3589" max="3589" width="14.6666666666667" style="159" customWidth="1"/>
    <col min="3590" max="3590" width="6.5" style="159" customWidth="1"/>
    <col min="3591" max="3591" width="7" style="159" customWidth="1"/>
    <col min="3592" max="3592" width="7.16666666666667" style="159" customWidth="1"/>
    <col min="3593" max="3593" width="7.66666666666667" style="159" customWidth="1"/>
    <col min="3594" max="3594" width="6.66666666666667" style="159" customWidth="1"/>
    <col min="3595" max="3595" width="5.5" style="159" customWidth="1"/>
    <col min="3596" max="3596" width="5" style="159" customWidth="1"/>
    <col min="3597" max="3597" width="6.66666666666667" style="159" customWidth="1"/>
    <col min="3598" max="3598" width="7" style="159" customWidth="1"/>
    <col min="3599" max="3599" width="5.16666666666667" style="159" customWidth="1"/>
    <col min="3600" max="3600" width="6.16666666666667" style="159" customWidth="1"/>
    <col min="3601" max="3601" width="6.5" style="159" customWidth="1"/>
    <col min="3602" max="3602" width="6.66666666666667" style="159" customWidth="1"/>
    <col min="3603" max="3603" width="6.5" style="159" customWidth="1"/>
    <col min="3604" max="3604" width="9" style="159" customWidth="1"/>
    <col min="3605" max="3605" width="8.16666666666667" style="159" customWidth="1"/>
    <col min="3606" max="3606" width="9.66666666666667" style="159" customWidth="1"/>
    <col min="3607" max="3607" width="5.16666666666667" style="159" customWidth="1"/>
    <col min="3608" max="3608" width="9.16666666666667" style="159" customWidth="1"/>
    <col min="3609" max="3609" width="5.16666666666667" style="159" customWidth="1"/>
    <col min="3610" max="3610" width="9.16666666666667" style="159" customWidth="1"/>
    <col min="3611" max="3611" width="17.5" style="159" customWidth="1"/>
    <col min="3612" max="3843" width="9" style="159" customWidth="1"/>
    <col min="3844" max="3844" width="5.16666666666667" style="159" customWidth="1"/>
    <col min="3845" max="3845" width="14.6666666666667" style="159" customWidth="1"/>
    <col min="3846" max="3846" width="6.5" style="159" customWidth="1"/>
    <col min="3847" max="3847" width="7" style="159" customWidth="1"/>
    <col min="3848" max="3848" width="7.16666666666667" style="159" customWidth="1"/>
    <col min="3849" max="3849" width="7.66666666666667" style="159" customWidth="1"/>
    <col min="3850" max="3850" width="6.66666666666667" style="159" customWidth="1"/>
    <col min="3851" max="3851" width="5.5" style="159" customWidth="1"/>
    <col min="3852" max="3852" width="5" style="159" customWidth="1"/>
    <col min="3853" max="3853" width="6.66666666666667" style="159" customWidth="1"/>
    <col min="3854" max="3854" width="7" style="159" customWidth="1"/>
    <col min="3855" max="3855" width="5.16666666666667" style="159" customWidth="1"/>
    <col min="3856" max="3856" width="6.16666666666667" style="159" customWidth="1"/>
    <col min="3857" max="3857" width="6.5" style="159" customWidth="1"/>
    <col min="3858" max="3858" width="6.66666666666667" style="159" customWidth="1"/>
    <col min="3859" max="3859" width="6.5" style="159" customWidth="1"/>
    <col min="3860" max="3860" width="9" style="159" customWidth="1"/>
    <col min="3861" max="3861" width="8.16666666666667" style="159" customWidth="1"/>
    <col min="3862" max="3862" width="9.66666666666667" style="159" customWidth="1"/>
    <col min="3863" max="3863" width="5.16666666666667" style="159" customWidth="1"/>
    <col min="3864" max="3864" width="9.16666666666667" style="159" customWidth="1"/>
    <col min="3865" max="3865" width="5.16666666666667" style="159" customWidth="1"/>
    <col min="3866" max="3866" width="9.16666666666667" style="159" customWidth="1"/>
    <col min="3867" max="3867" width="17.5" style="159" customWidth="1"/>
    <col min="3868" max="4099" width="9" style="159" customWidth="1"/>
    <col min="4100" max="4100" width="5.16666666666667" style="159" customWidth="1"/>
    <col min="4101" max="4101" width="14.6666666666667" style="159" customWidth="1"/>
    <col min="4102" max="4102" width="6.5" style="159" customWidth="1"/>
    <col min="4103" max="4103" width="7" style="159" customWidth="1"/>
    <col min="4104" max="4104" width="7.16666666666667" style="159" customWidth="1"/>
    <col min="4105" max="4105" width="7.66666666666667" style="159" customWidth="1"/>
    <col min="4106" max="4106" width="6.66666666666667" style="159" customWidth="1"/>
    <col min="4107" max="4107" width="5.5" style="159" customWidth="1"/>
    <col min="4108" max="4108" width="5" style="159" customWidth="1"/>
    <col min="4109" max="4109" width="6.66666666666667" style="159" customWidth="1"/>
    <col min="4110" max="4110" width="7" style="159" customWidth="1"/>
    <col min="4111" max="4111" width="5.16666666666667" style="159" customWidth="1"/>
    <col min="4112" max="4112" width="6.16666666666667" style="159" customWidth="1"/>
    <col min="4113" max="4113" width="6.5" style="159" customWidth="1"/>
    <col min="4114" max="4114" width="6.66666666666667" style="159" customWidth="1"/>
    <col min="4115" max="4115" width="6.5" style="159" customWidth="1"/>
    <col min="4116" max="4116" width="9" style="159" customWidth="1"/>
    <col min="4117" max="4117" width="8.16666666666667" style="159" customWidth="1"/>
    <col min="4118" max="4118" width="9.66666666666667" style="159" customWidth="1"/>
    <col min="4119" max="4119" width="5.16666666666667" style="159" customWidth="1"/>
    <col min="4120" max="4120" width="9.16666666666667" style="159" customWidth="1"/>
    <col min="4121" max="4121" width="5.16666666666667" style="159" customWidth="1"/>
    <col min="4122" max="4122" width="9.16666666666667" style="159" customWidth="1"/>
    <col min="4123" max="4123" width="17.5" style="159" customWidth="1"/>
    <col min="4124" max="4355" width="9" style="159" customWidth="1"/>
    <col min="4356" max="4356" width="5.16666666666667" style="159" customWidth="1"/>
    <col min="4357" max="4357" width="14.6666666666667" style="159" customWidth="1"/>
    <col min="4358" max="4358" width="6.5" style="159" customWidth="1"/>
    <col min="4359" max="4359" width="7" style="159" customWidth="1"/>
    <col min="4360" max="4360" width="7.16666666666667" style="159" customWidth="1"/>
    <col min="4361" max="4361" width="7.66666666666667" style="159" customWidth="1"/>
    <col min="4362" max="4362" width="6.66666666666667" style="159" customWidth="1"/>
    <col min="4363" max="4363" width="5.5" style="159" customWidth="1"/>
    <col min="4364" max="4364" width="5" style="159" customWidth="1"/>
    <col min="4365" max="4365" width="6.66666666666667" style="159" customWidth="1"/>
    <col min="4366" max="4366" width="7" style="159" customWidth="1"/>
    <col min="4367" max="4367" width="5.16666666666667" style="159" customWidth="1"/>
    <col min="4368" max="4368" width="6.16666666666667" style="159" customWidth="1"/>
    <col min="4369" max="4369" width="6.5" style="159" customWidth="1"/>
    <col min="4370" max="4370" width="6.66666666666667" style="159" customWidth="1"/>
    <col min="4371" max="4371" width="6.5" style="159" customWidth="1"/>
    <col min="4372" max="4372" width="9" style="159" customWidth="1"/>
    <col min="4373" max="4373" width="8.16666666666667" style="159" customWidth="1"/>
    <col min="4374" max="4374" width="9.66666666666667" style="159" customWidth="1"/>
    <col min="4375" max="4375" width="5.16666666666667" style="159" customWidth="1"/>
    <col min="4376" max="4376" width="9.16666666666667" style="159" customWidth="1"/>
    <col min="4377" max="4377" width="5.16666666666667" style="159" customWidth="1"/>
    <col min="4378" max="4378" width="9.16666666666667" style="159" customWidth="1"/>
    <col min="4379" max="4379" width="17.5" style="159" customWidth="1"/>
    <col min="4380" max="4611" width="9" style="159" customWidth="1"/>
    <col min="4612" max="4612" width="5.16666666666667" style="159" customWidth="1"/>
    <col min="4613" max="4613" width="14.6666666666667" style="159" customWidth="1"/>
    <col min="4614" max="4614" width="6.5" style="159" customWidth="1"/>
    <col min="4615" max="4615" width="7" style="159" customWidth="1"/>
    <col min="4616" max="4616" width="7.16666666666667" style="159" customWidth="1"/>
    <col min="4617" max="4617" width="7.66666666666667" style="159" customWidth="1"/>
    <col min="4618" max="4618" width="6.66666666666667" style="159" customWidth="1"/>
    <col min="4619" max="4619" width="5.5" style="159" customWidth="1"/>
    <col min="4620" max="4620" width="5" style="159" customWidth="1"/>
    <col min="4621" max="4621" width="6.66666666666667" style="159" customWidth="1"/>
    <col min="4622" max="4622" width="7" style="159" customWidth="1"/>
    <col min="4623" max="4623" width="5.16666666666667" style="159" customWidth="1"/>
    <col min="4624" max="4624" width="6.16666666666667" style="159" customWidth="1"/>
    <col min="4625" max="4625" width="6.5" style="159" customWidth="1"/>
    <col min="4626" max="4626" width="6.66666666666667" style="159" customWidth="1"/>
    <col min="4627" max="4627" width="6.5" style="159" customWidth="1"/>
    <col min="4628" max="4628" width="9" style="159" customWidth="1"/>
    <col min="4629" max="4629" width="8.16666666666667" style="159" customWidth="1"/>
    <col min="4630" max="4630" width="9.66666666666667" style="159" customWidth="1"/>
    <col min="4631" max="4631" width="5.16666666666667" style="159" customWidth="1"/>
    <col min="4632" max="4632" width="9.16666666666667" style="159" customWidth="1"/>
    <col min="4633" max="4633" width="5.16666666666667" style="159" customWidth="1"/>
    <col min="4634" max="4634" width="9.16666666666667" style="159" customWidth="1"/>
    <col min="4635" max="4635" width="17.5" style="159" customWidth="1"/>
    <col min="4636" max="4867" width="9" style="159" customWidth="1"/>
    <col min="4868" max="4868" width="5.16666666666667" style="159" customWidth="1"/>
    <col min="4869" max="4869" width="14.6666666666667" style="159" customWidth="1"/>
    <col min="4870" max="4870" width="6.5" style="159" customWidth="1"/>
    <col min="4871" max="4871" width="7" style="159" customWidth="1"/>
    <col min="4872" max="4872" width="7.16666666666667" style="159" customWidth="1"/>
    <col min="4873" max="4873" width="7.66666666666667" style="159" customWidth="1"/>
    <col min="4874" max="4874" width="6.66666666666667" style="159" customWidth="1"/>
    <col min="4875" max="4875" width="5.5" style="159" customWidth="1"/>
    <col min="4876" max="4876" width="5" style="159" customWidth="1"/>
    <col min="4877" max="4877" width="6.66666666666667" style="159" customWidth="1"/>
    <col min="4878" max="4878" width="7" style="159" customWidth="1"/>
    <col min="4879" max="4879" width="5.16666666666667" style="159" customWidth="1"/>
    <col min="4880" max="4880" width="6.16666666666667" style="159" customWidth="1"/>
    <col min="4881" max="4881" width="6.5" style="159" customWidth="1"/>
    <col min="4882" max="4882" width="6.66666666666667" style="159" customWidth="1"/>
    <col min="4883" max="4883" width="6.5" style="159" customWidth="1"/>
    <col min="4884" max="4884" width="9" style="159" customWidth="1"/>
    <col min="4885" max="4885" width="8.16666666666667" style="159" customWidth="1"/>
    <col min="4886" max="4886" width="9.66666666666667" style="159" customWidth="1"/>
    <col min="4887" max="4887" width="5.16666666666667" style="159" customWidth="1"/>
    <col min="4888" max="4888" width="9.16666666666667" style="159" customWidth="1"/>
    <col min="4889" max="4889" width="5.16666666666667" style="159" customWidth="1"/>
    <col min="4890" max="4890" width="9.16666666666667" style="159" customWidth="1"/>
    <col min="4891" max="4891" width="17.5" style="159" customWidth="1"/>
    <col min="4892" max="5123" width="9" style="159" customWidth="1"/>
    <col min="5124" max="5124" width="5.16666666666667" style="159" customWidth="1"/>
    <col min="5125" max="5125" width="14.6666666666667" style="159" customWidth="1"/>
    <col min="5126" max="5126" width="6.5" style="159" customWidth="1"/>
    <col min="5127" max="5127" width="7" style="159" customWidth="1"/>
    <col min="5128" max="5128" width="7.16666666666667" style="159" customWidth="1"/>
    <col min="5129" max="5129" width="7.66666666666667" style="159" customWidth="1"/>
    <col min="5130" max="5130" width="6.66666666666667" style="159" customWidth="1"/>
    <col min="5131" max="5131" width="5.5" style="159" customWidth="1"/>
    <col min="5132" max="5132" width="5" style="159" customWidth="1"/>
    <col min="5133" max="5133" width="6.66666666666667" style="159" customWidth="1"/>
    <col min="5134" max="5134" width="7" style="159" customWidth="1"/>
    <col min="5135" max="5135" width="5.16666666666667" style="159" customWidth="1"/>
    <col min="5136" max="5136" width="6.16666666666667" style="159" customWidth="1"/>
    <col min="5137" max="5137" width="6.5" style="159" customWidth="1"/>
    <col min="5138" max="5138" width="6.66666666666667" style="159" customWidth="1"/>
    <col min="5139" max="5139" width="6.5" style="159" customWidth="1"/>
    <col min="5140" max="5140" width="9" style="159" customWidth="1"/>
    <col min="5141" max="5141" width="8.16666666666667" style="159" customWidth="1"/>
    <col min="5142" max="5142" width="9.66666666666667" style="159" customWidth="1"/>
    <col min="5143" max="5143" width="5.16666666666667" style="159" customWidth="1"/>
    <col min="5144" max="5144" width="9.16666666666667" style="159" customWidth="1"/>
    <col min="5145" max="5145" width="5.16666666666667" style="159" customWidth="1"/>
    <col min="5146" max="5146" width="9.16666666666667" style="159" customWidth="1"/>
    <col min="5147" max="5147" width="17.5" style="159" customWidth="1"/>
    <col min="5148" max="5379" width="9" style="159" customWidth="1"/>
    <col min="5380" max="5380" width="5.16666666666667" style="159" customWidth="1"/>
    <col min="5381" max="5381" width="14.6666666666667" style="159" customWidth="1"/>
    <col min="5382" max="5382" width="6.5" style="159" customWidth="1"/>
    <col min="5383" max="5383" width="7" style="159" customWidth="1"/>
    <col min="5384" max="5384" width="7.16666666666667" style="159" customWidth="1"/>
    <col min="5385" max="5385" width="7.66666666666667" style="159" customWidth="1"/>
    <col min="5386" max="5386" width="6.66666666666667" style="159" customWidth="1"/>
    <col min="5387" max="5387" width="5.5" style="159" customWidth="1"/>
    <col min="5388" max="5388" width="5" style="159" customWidth="1"/>
    <col min="5389" max="5389" width="6.66666666666667" style="159" customWidth="1"/>
    <col min="5390" max="5390" width="7" style="159" customWidth="1"/>
    <col min="5391" max="5391" width="5.16666666666667" style="159" customWidth="1"/>
    <col min="5392" max="5392" width="6.16666666666667" style="159" customWidth="1"/>
    <col min="5393" max="5393" width="6.5" style="159" customWidth="1"/>
    <col min="5394" max="5394" width="6.66666666666667" style="159" customWidth="1"/>
    <col min="5395" max="5395" width="6.5" style="159" customWidth="1"/>
    <col min="5396" max="5396" width="9" style="159" customWidth="1"/>
    <col min="5397" max="5397" width="8.16666666666667" style="159" customWidth="1"/>
    <col min="5398" max="5398" width="9.66666666666667" style="159" customWidth="1"/>
    <col min="5399" max="5399" width="5.16666666666667" style="159" customWidth="1"/>
    <col min="5400" max="5400" width="9.16666666666667" style="159" customWidth="1"/>
    <col min="5401" max="5401" width="5.16666666666667" style="159" customWidth="1"/>
    <col min="5402" max="5402" width="9.16666666666667" style="159" customWidth="1"/>
    <col min="5403" max="5403" width="17.5" style="159" customWidth="1"/>
    <col min="5404" max="5635" width="9" style="159" customWidth="1"/>
    <col min="5636" max="5636" width="5.16666666666667" style="159" customWidth="1"/>
    <col min="5637" max="5637" width="14.6666666666667" style="159" customWidth="1"/>
    <col min="5638" max="5638" width="6.5" style="159" customWidth="1"/>
    <col min="5639" max="5639" width="7" style="159" customWidth="1"/>
    <col min="5640" max="5640" width="7.16666666666667" style="159" customWidth="1"/>
    <col min="5641" max="5641" width="7.66666666666667" style="159" customWidth="1"/>
    <col min="5642" max="5642" width="6.66666666666667" style="159" customWidth="1"/>
    <col min="5643" max="5643" width="5.5" style="159" customWidth="1"/>
    <col min="5644" max="5644" width="5" style="159" customWidth="1"/>
    <col min="5645" max="5645" width="6.66666666666667" style="159" customWidth="1"/>
    <col min="5646" max="5646" width="7" style="159" customWidth="1"/>
    <col min="5647" max="5647" width="5.16666666666667" style="159" customWidth="1"/>
    <col min="5648" max="5648" width="6.16666666666667" style="159" customWidth="1"/>
    <col min="5649" max="5649" width="6.5" style="159" customWidth="1"/>
    <col min="5650" max="5650" width="6.66666666666667" style="159" customWidth="1"/>
    <col min="5651" max="5651" width="6.5" style="159" customWidth="1"/>
    <col min="5652" max="5652" width="9" style="159" customWidth="1"/>
    <col min="5653" max="5653" width="8.16666666666667" style="159" customWidth="1"/>
    <col min="5654" max="5654" width="9.66666666666667" style="159" customWidth="1"/>
    <col min="5655" max="5655" width="5.16666666666667" style="159" customWidth="1"/>
    <col min="5656" max="5656" width="9.16666666666667" style="159" customWidth="1"/>
    <col min="5657" max="5657" width="5.16666666666667" style="159" customWidth="1"/>
    <col min="5658" max="5658" width="9.16666666666667" style="159" customWidth="1"/>
    <col min="5659" max="5659" width="17.5" style="159" customWidth="1"/>
    <col min="5660" max="5891" width="9" style="159" customWidth="1"/>
    <col min="5892" max="5892" width="5.16666666666667" style="159" customWidth="1"/>
    <col min="5893" max="5893" width="14.6666666666667" style="159" customWidth="1"/>
    <col min="5894" max="5894" width="6.5" style="159" customWidth="1"/>
    <col min="5895" max="5895" width="7" style="159" customWidth="1"/>
    <col min="5896" max="5896" width="7.16666666666667" style="159" customWidth="1"/>
    <col min="5897" max="5897" width="7.66666666666667" style="159" customWidth="1"/>
    <col min="5898" max="5898" width="6.66666666666667" style="159" customWidth="1"/>
    <col min="5899" max="5899" width="5.5" style="159" customWidth="1"/>
    <col min="5900" max="5900" width="5" style="159" customWidth="1"/>
    <col min="5901" max="5901" width="6.66666666666667" style="159" customWidth="1"/>
    <col min="5902" max="5902" width="7" style="159" customWidth="1"/>
    <col min="5903" max="5903" width="5.16666666666667" style="159" customWidth="1"/>
    <col min="5904" max="5904" width="6.16666666666667" style="159" customWidth="1"/>
    <col min="5905" max="5905" width="6.5" style="159" customWidth="1"/>
    <col min="5906" max="5906" width="6.66666666666667" style="159" customWidth="1"/>
    <col min="5907" max="5907" width="6.5" style="159" customWidth="1"/>
    <col min="5908" max="5908" width="9" style="159" customWidth="1"/>
    <col min="5909" max="5909" width="8.16666666666667" style="159" customWidth="1"/>
    <col min="5910" max="5910" width="9.66666666666667" style="159" customWidth="1"/>
    <col min="5911" max="5911" width="5.16666666666667" style="159" customWidth="1"/>
    <col min="5912" max="5912" width="9.16666666666667" style="159" customWidth="1"/>
    <col min="5913" max="5913" width="5.16666666666667" style="159" customWidth="1"/>
    <col min="5914" max="5914" width="9.16666666666667" style="159" customWidth="1"/>
    <col min="5915" max="5915" width="17.5" style="159" customWidth="1"/>
    <col min="5916" max="6147" width="9" style="159" customWidth="1"/>
    <col min="6148" max="6148" width="5.16666666666667" style="159" customWidth="1"/>
    <col min="6149" max="6149" width="14.6666666666667" style="159" customWidth="1"/>
    <col min="6150" max="6150" width="6.5" style="159" customWidth="1"/>
    <col min="6151" max="6151" width="7" style="159" customWidth="1"/>
    <col min="6152" max="6152" width="7.16666666666667" style="159" customWidth="1"/>
    <col min="6153" max="6153" width="7.66666666666667" style="159" customWidth="1"/>
    <col min="6154" max="6154" width="6.66666666666667" style="159" customWidth="1"/>
    <col min="6155" max="6155" width="5.5" style="159" customWidth="1"/>
    <col min="6156" max="6156" width="5" style="159" customWidth="1"/>
    <col min="6157" max="6157" width="6.66666666666667" style="159" customWidth="1"/>
    <col min="6158" max="6158" width="7" style="159" customWidth="1"/>
    <col min="6159" max="6159" width="5.16666666666667" style="159" customWidth="1"/>
    <col min="6160" max="6160" width="6.16666666666667" style="159" customWidth="1"/>
    <col min="6161" max="6161" width="6.5" style="159" customWidth="1"/>
    <col min="6162" max="6162" width="6.66666666666667" style="159" customWidth="1"/>
    <col min="6163" max="6163" width="6.5" style="159" customWidth="1"/>
    <col min="6164" max="6164" width="9" style="159" customWidth="1"/>
    <col min="6165" max="6165" width="8.16666666666667" style="159" customWidth="1"/>
    <col min="6166" max="6166" width="9.66666666666667" style="159" customWidth="1"/>
    <col min="6167" max="6167" width="5.16666666666667" style="159" customWidth="1"/>
    <col min="6168" max="6168" width="9.16666666666667" style="159" customWidth="1"/>
    <col min="6169" max="6169" width="5.16666666666667" style="159" customWidth="1"/>
    <col min="6170" max="6170" width="9.16666666666667" style="159" customWidth="1"/>
    <col min="6171" max="6171" width="17.5" style="159" customWidth="1"/>
    <col min="6172" max="6403" width="9" style="159" customWidth="1"/>
    <col min="6404" max="6404" width="5.16666666666667" style="159" customWidth="1"/>
    <col min="6405" max="6405" width="14.6666666666667" style="159" customWidth="1"/>
    <col min="6406" max="6406" width="6.5" style="159" customWidth="1"/>
    <col min="6407" max="6407" width="7" style="159" customWidth="1"/>
    <col min="6408" max="6408" width="7.16666666666667" style="159" customWidth="1"/>
    <col min="6409" max="6409" width="7.66666666666667" style="159" customWidth="1"/>
    <col min="6410" max="6410" width="6.66666666666667" style="159" customWidth="1"/>
    <col min="6411" max="6411" width="5.5" style="159" customWidth="1"/>
    <col min="6412" max="6412" width="5" style="159" customWidth="1"/>
    <col min="6413" max="6413" width="6.66666666666667" style="159" customWidth="1"/>
    <col min="6414" max="6414" width="7" style="159" customWidth="1"/>
    <col min="6415" max="6415" width="5.16666666666667" style="159" customWidth="1"/>
    <col min="6416" max="6416" width="6.16666666666667" style="159" customWidth="1"/>
    <col min="6417" max="6417" width="6.5" style="159" customWidth="1"/>
    <col min="6418" max="6418" width="6.66666666666667" style="159" customWidth="1"/>
    <col min="6419" max="6419" width="6.5" style="159" customWidth="1"/>
    <col min="6420" max="6420" width="9" style="159" customWidth="1"/>
    <col min="6421" max="6421" width="8.16666666666667" style="159" customWidth="1"/>
    <col min="6422" max="6422" width="9.66666666666667" style="159" customWidth="1"/>
    <col min="6423" max="6423" width="5.16666666666667" style="159" customWidth="1"/>
    <col min="6424" max="6424" width="9.16666666666667" style="159" customWidth="1"/>
    <col min="6425" max="6425" width="5.16666666666667" style="159" customWidth="1"/>
    <col min="6426" max="6426" width="9.16666666666667" style="159" customWidth="1"/>
    <col min="6427" max="6427" width="17.5" style="159" customWidth="1"/>
    <col min="6428" max="6659" width="9" style="159" customWidth="1"/>
    <col min="6660" max="6660" width="5.16666666666667" style="159" customWidth="1"/>
    <col min="6661" max="6661" width="14.6666666666667" style="159" customWidth="1"/>
    <col min="6662" max="6662" width="6.5" style="159" customWidth="1"/>
    <col min="6663" max="6663" width="7" style="159" customWidth="1"/>
    <col min="6664" max="6664" width="7.16666666666667" style="159" customWidth="1"/>
    <col min="6665" max="6665" width="7.66666666666667" style="159" customWidth="1"/>
    <col min="6666" max="6666" width="6.66666666666667" style="159" customWidth="1"/>
    <col min="6667" max="6667" width="5.5" style="159" customWidth="1"/>
    <col min="6668" max="6668" width="5" style="159" customWidth="1"/>
    <col min="6669" max="6669" width="6.66666666666667" style="159" customWidth="1"/>
    <col min="6670" max="6670" width="7" style="159" customWidth="1"/>
    <col min="6671" max="6671" width="5.16666666666667" style="159" customWidth="1"/>
    <col min="6672" max="6672" width="6.16666666666667" style="159" customWidth="1"/>
    <col min="6673" max="6673" width="6.5" style="159" customWidth="1"/>
    <col min="6674" max="6674" width="6.66666666666667" style="159" customWidth="1"/>
    <col min="6675" max="6675" width="6.5" style="159" customWidth="1"/>
    <col min="6676" max="6676" width="9" style="159" customWidth="1"/>
    <col min="6677" max="6677" width="8.16666666666667" style="159" customWidth="1"/>
    <col min="6678" max="6678" width="9.66666666666667" style="159" customWidth="1"/>
    <col min="6679" max="6679" width="5.16666666666667" style="159" customWidth="1"/>
    <col min="6680" max="6680" width="9.16666666666667" style="159" customWidth="1"/>
    <col min="6681" max="6681" width="5.16666666666667" style="159" customWidth="1"/>
    <col min="6682" max="6682" width="9.16666666666667" style="159" customWidth="1"/>
    <col min="6683" max="6683" width="17.5" style="159" customWidth="1"/>
    <col min="6684" max="6915" width="9" style="159" customWidth="1"/>
    <col min="6916" max="6916" width="5.16666666666667" style="159" customWidth="1"/>
    <col min="6917" max="6917" width="14.6666666666667" style="159" customWidth="1"/>
    <col min="6918" max="6918" width="6.5" style="159" customWidth="1"/>
    <col min="6919" max="6919" width="7" style="159" customWidth="1"/>
    <col min="6920" max="6920" width="7.16666666666667" style="159" customWidth="1"/>
    <col min="6921" max="6921" width="7.66666666666667" style="159" customWidth="1"/>
    <col min="6922" max="6922" width="6.66666666666667" style="159" customWidth="1"/>
    <col min="6923" max="6923" width="5.5" style="159" customWidth="1"/>
    <col min="6924" max="6924" width="5" style="159" customWidth="1"/>
    <col min="6925" max="6925" width="6.66666666666667" style="159" customWidth="1"/>
    <col min="6926" max="6926" width="7" style="159" customWidth="1"/>
    <col min="6927" max="6927" width="5.16666666666667" style="159" customWidth="1"/>
    <col min="6928" max="6928" width="6.16666666666667" style="159" customWidth="1"/>
    <col min="6929" max="6929" width="6.5" style="159" customWidth="1"/>
    <col min="6930" max="6930" width="6.66666666666667" style="159" customWidth="1"/>
    <col min="6931" max="6931" width="6.5" style="159" customWidth="1"/>
    <col min="6932" max="6932" width="9" style="159" customWidth="1"/>
    <col min="6933" max="6933" width="8.16666666666667" style="159" customWidth="1"/>
    <col min="6934" max="6934" width="9.66666666666667" style="159" customWidth="1"/>
    <col min="6935" max="6935" width="5.16666666666667" style="159" customWidth="1"/>
    <col min="6936" max="6936" width="9.16666666666667" style="159" customWidth="1"/>
    <col min="6937" max="6937" width="5.16666666666667" style="159" customWidth="1"/>
    <col min="6938" max="6938" width="9.16666666666667" style="159" customWidth="1"/>
    <col min="6939" max="6939" width="17.5" style="159" customWidth="1"/>
    <col min="6940" max="7171" width="9" style="159" customWidth="1"/>
    <col min="7172" max="7172" width="5.16666666666667" style="159" customWidth="1"/>
    <col min="7173" max="7173" width="14.6666666666667" style="159" customWidth="1"/>
    <col min="7174" max="7174" width="6.5" style="159" customWidth="1"/>
    <col min="7175" max="7175" width="7" style="159" customWidth="1"/>
    <col min="7176" max="7176" width="7.16666666666667" style="159" customWidth="1"/>
    <col min="7177" max="7177" width="7.66666666666667" style="159" customWidth="1"/>
    <col min="7178" max="7178" width="6.66666666666667" style="159" customWidth="1"/>
    <col min="7179" max="7179" width="5.5" style="159" customWidth="1"/>
    <col min="7180" max="7180" width="5" style="159" customWidth="1"/>
    <col min="7181" max="7181" width="6.66666666666667" style="159" customWidth="1"/>
    <col min="7182" max="7182" width="7" style="159" customWidth="1"/>
    <col min="7183" max="7183" width="5.16666666666667" style="159" customWidth="1"/>
    <col min="7184" max="7184" width="6.16666666666667" style="159" customWidth="1"/>
    <col min="7185" max="7185" width="6.5" style="159" customWidth="1"/>
    <col min="7186" max="7186" width="6.66666666666667" style="159" customWidth="1"/>
    <col min="7187" max="7187" width="6.5" style="159" customWidth="1"/>
    <col min="7188" max="7188" width="9" style="159" customWidth="1"/>
    <col min="7189" max="7189" width="8.16666666666667" style="159" customWidth="1"/>
    <col min="7190" max="7190" width="9.66666666666667" style="159" customWidth="1"/>
    <col min="7191" max="7191" width="5.16666666666667" style="159" customWidth="1"/>
    <col min="7192" max="7192" width="9.16666666666667" style="159" customWidth="1"/>
    <col min="7193" max="7193" width="5.16666666666667" style="159" customWidth="1"/>
    <col min="7194" max="7194" width="9.16666666666667" style="159" customWidth="1"/>
    <col min="7195" max="7195" width="17.5" style="159" customWidth="1"/>
    <col min="7196" max="7427" width="9" style="159" customWidth="1"/>
    <col min="7428" max="7428" width="5.16666666666667" style="159" customWidth="1"/>
    <col min="7429" max="7429" width="14.6666666666667" style="159" customWidth="1"/>
    <col min="7430" max="7430" width="6.5" style="159" customWidth="1"/>
    <col min="7431" max="7431" width="7" style="159" customWidth="1"/>
    <col min="7432" max="7432" width="7.16666666666667" style="159" customWidth="1"/>
    <col min="7433" max="7433" width="7.66666666666667" style="159" customWidth="1"/>
    <col min="7434" max="7434" width="6.66666666666667" style="159" customWidth="1"/>
    <col min="7435" max="7435" width="5.5" style="159" customWidth="1"/>
    <col min="7436" max="7436" width="5" style="159" customWidth="1"/>
    <col min="7437" max="7437" width="6.66666666666667" style="159" customWidth="1"/>
    <col min="7438" max="7438" width="7" style="159" customWidth="1"/>
    <col min="7439" max="7439" width="5.16666666666667" style="159" customWidth="1"/>
    <col min="7440" max="7440" width="6.16666666666667" style="159" customWidth="1"/>
    <col min="7441" max="7441" width="6.5" style="159" customWidth="1"/>
    <col min="7442" max="7442" width="6.66666666666667" style="159" customWidth="1"/>
    <col min="7443" max="7443" width="6.5" style="159" customWidth="1"/>
    <col min="7444" max="7444" width="9" style="159" customWidth="1"/>
    <col min="7445" max="7445" width="8.16666666666667" style="159" customWidth="1"/>
    <col min="7446" max="7446" width="9.66666666666667" style="159" customWidth="1"/>
    <col min="7447" max="7447" width="5.16666666666667" style="159" customWidth="1"/>
    <col min="7448" max="7448" width="9.16666666666667" style="159" customWidth="1"/>
    <col min="7449" max="7449" width="5.16666666666667" style="159" customWidth="1"/>
    <col min="7450" max="7450" width="9.16666666666667" style="159" customWidth="1"/>
    <col min="7451" max="7451" width="17.5" style="159" customWidth="1"/>
    <col min="7452" max="7683" width="9" style="159" customWidth="1"/>
    <col min="7684" max="7684" width="5.16666666666667" style="159" customWidth="1"/>
    <col min="7685" max="7685" width="14.6666666666667" style="159" customWidth="1"/>
    <col min="7686" max="7686" width="6.5" style="159" customWidth="1"/>
    <col min="7687" max="7687" width="7" style="159" customWidth="1"/>
    <col min="7688" max="7688" width="7.16666666666667" style="159" customWidth="1"/>
    <col min="7689" max="7689" width="7.66666666666667" style="159" customWidth="1"/>
    <col min="7690" max="7690" width="6.66666666666667" style="159" customWidth="1"/>
    <col min="7691" max="7691" width="5.5" style="159" customWidth="1"/>
    <col min="7692" max="7692" width="5" style="159" customWidth="1"/>
    <col min="7693" max="7693" width="6.66666666666667" style="159" customWidth="1"/>
    <col min="7694" max="7694" width="7" style="159" customWidth="1"/>
    <col min="7695" max="7695" width="5.16666666666667" style="159" customWidth="1"/>
    <col min="7696" max="7696" width="6.16666666666667" style="159" customWidth="1"/>
    <col min="7697" max="7697" width="6.5" style="159" customWidth="1"/>
    <col min="7698" max="7698" width="6.66666666666667" style="159" customWidth="1"/>
    <col min="7699" max="7699" width="6.5" style="159" customWidth="1"/>
    <col min="7700" max="7700" width="9" style="159" customWidth="1"/>
    <col min="7701" max="7701" width="8.16666666666667" style="159" customWidth="1"/>
    <col min="7702" max="7702" width="9.66666666666667" style="159" customWidth="1"/>
    <col min="7703" max="7703" width="5.16666666666667" style="159" customWidth="1"/>
    <col min="7704" max="7704" width="9.16666666666667" style="159" customWidth="1"/>
    <col min="7705" max="7705" width="5.16666666666667" style="159" customWidth="1"/>
    <col min="7706" max="7706" width="9.16666666666667" style="159" customWidth="1"/>
    <col min="7707" max="7707" width="17.5" style="159" customWidth="1"/>
    <col min="7708" max="7939" width="9" style="159" customWidth="1"/>
    <col min="7940" max="7940" width="5.16666666666667" style="159" customWidth="1"/>
    <col min="7941" max="7941" width="14.6666666666667" style="159" customWidth="1"/>
    <col min="7942" max="7942" width="6.5" style="159" customWidth="1"/>
    <col min="7943" max="7943" width="7" style="159" customWidth="1"/>
    <col min="7944" max="7944" width="7.16666666666667" style="159" customWidth="1"/>
    <col min="7945" max="7945" width="7.66666666666667" style="159" customWidth="1"/>
    <col min="7946" max="7946" width="6.66666666666667" style="159" customWidth="1"/>
    <col min="7947" max="7947" width="5.5" style="159" customWidth="1"/>
    <col min="7948" max="7948" width="5" style="159" customWidth="1"/>
    <col min="7949" max="7949" width="6.66666666666667" style="159" customWidth="1"/>
    <col min="7950" max="7950" width="7" style="159" customWidth="1"/>
    <col min="7951" max="7951" width="5.16666666666667" style="159" customWidth="1"/>
    <col min="7952" max="7952" width="6.16666666666667" style="159" customWidth="1"/>
    <col min="7953" max="7953" width="6.5" style="159" customWidth="1"/>
    <col min="7954" max="7954" width="6.66666666666667" style="159" customWidth="1"/>
    <col min="7955" max="7955" width="6.5" style="159" customWidth="1"/>
    <col min="7956" max="7956" width="9" style="159" customWidth="1"/>
    <col min="7957" max="7957" width="8.16666666666667" style="159" customWidth="1"/>
    <col min="7958" max="7958" width="9.66666666666667" style="159" customWidth="1"/>
    <col min="7959" max="7959" width="5.16666666666667" style="159" customWidth="1"/>
    <col min="7960" max="7960" width="9.16666666666667" style="159" customWidth="1"/>
    <col min="7961" max="7961" width="5.16666666666667" style="159" customWidth="1"/>
    <col min="7962" max="7962" width="9.16666666666667" style="159" customWidth="1"/>
    <col min="7963" max="7963" width="17.5" style="159" customWidth="1"/>
    <col min="7964" max="8195" width="9" style="159" customWidth="1"/>
    <col min="8196" max="8196" width="5.16666666666667" style="159" customWidth="1"/>
    <col min="8197" max="8197" width="14.6666666666667" style="159" customWidth="1"/>
    <col min="8198" max="8198" width="6.5" style="159" customWidth="1"/>
    <col min="8199" max="8199" width="7" style="159" customWidth="1"/>
    <col min="8200" max="8200" width="7.16666666666667" style="159" customWidth="1"/>
    <col min="8201" max="8201" width="7.66666666666667" style="159" customWidth="1"/>
    <col min="8202" max="8202" width="6.66666666666667" style="159" customWidth="1"/>
    <col min="8203" max="8203" width="5.5" style="159" customWidth="1"/>
    <col min="8204" max="8204" width="5" style="159" customWidth="1"/>
    <col min="8205" max="8205" width="6.66666666666667" style="159" customWidth="1"/>
    <col min="8206" max="8206" width="7" style="159" customWidth="1"/>
    <col min="8207" max="8207" width="5.16666666666667" style="159" customWidth="1"/>
    <col min="8208" max="8208" width="6.16666666666667" style="159" customWidth="1"/>
    <col min="8209" max="8209" width="6.5" style="159" customWidth="1"/>
    <col min="8210" max="8210" width="6.66666666666667" style="159" customWidth="1"/>
    <col min="8211" max="8211" width="6.5" style="159" customWidth="1"/>
    <col min="8212" max="8212" width="9" style="159" customWidth="1"/>
    <col min="8213" max="8213" width="8.16666666666667" style="159" customWidth="1"/>
    <col min="8214" max="8214" width="9.66666666666667" style="159" customWidth="1"/>
    <col min="8215" max="8215" width="5.16666666666667" style="159" customWidth="1"/>
    <col min="8216" max="8216" width="9.16666666666667" style="159" customWidth="1"/>
    <col min="8217" max="8217" width="5.16666666666667" style="159" customWidth="1"/>
    <col min="8218" max="8218" width="9.16666666666667" style="159" customWidth="1"/>
    <col min="8219" max="8219" width="17.5" style="159" customWidth="1"/>
    <col min="8220" max="8451" width="9" style="159" customWidth="1"/>
    <col min="8452" max="8452" width="5.16666666666667" style="159" customWidth="1"/>
    <col min="8453" max="8453" width="14.6666666666667" style="159" customWidth="1"/>
    <col min="8454" max="8454" width="6.5" style="159" customWidth="1"/>
    <col min="8455" max="8455" width="7" style="159" customWidth="1"/>
    <col min="8456" max="8456" width="7.16666666666667" style="159" customWidth="1"/>
    <col min="8457" max="8457" width="7.66666666666667" style="159" customWidth="1"/>
    <col min="8458" max="8458" width="6.66666666666667" style="159" customWidth="1"/>
    <col min="8459" max="8459" width="5.5" style="159" customWidth="1"/>
    <col min="8460" max="8460" width="5" style="159" customWidth="1"/>
    <col min="8461" max="8461" width="6.66666666666667" style="159" customWidth="1"/>
    <col min="8462" max="8462" width="7" style="159" customWidth="1"/>
    <col min="8463" max="8463" width="5.16666666666667" style="159" customWidth="1"/>
    <col min="8464" max="8464" width="6.16666666666667" style="159" customWidth="1"/>
    <col min="8465" max="8465" width="6.5" style="159" customWidth="1"/>
    <col min="8466" max="8466" width="6.66666666666667" style="159" customWidth="1"/>
    <col min="8467" max="8467" width="6.5" style="159" customWidth="1"/>
    <col min="8468" max="8468" width="9" style="159" customWidth="1"/>
    <col min="8469" max="8469" width="8.16666666666667" style="159" customWidth="1"/>
    <col min="8470" max="8470" width="9.66666666666667" style="159" customWidth="1"/>
    <col min="8471" max="8471" width="5.16666666666667" style="159" customWidth="1"/>
    <col min="8472" max="8472" width="9.16666666666667" style="159" customWidth="1"/>
    <col min="8473" max="8473" width="5.16666666666667" style="159" customWidth="1"/>
    <col min="8474" max="8474" width="9.16666666666667" style="159" customWidth="1"/>
    <col min="8475" max="8475" width="17.5" style="159" customWidth="1"/>
    <col min="8476" max="8707" width="9" style="159" customWidth="1"/>
    <col min="8708" max="8708" width="5.16666666666667" style="159" customWidth="1"/>
    <col min="8709" max="8709" width="14.6666666666667" style="159" customWidth="1"/>
    <col min="8710" max="8710" width="6.5" style="159" customWidth="1"/>
    <col min="8711" max="8711" width="7" style="159" customWidth="1"/>
    <col min="8712" max="8712" width="7.16666666666667" style="159" customWidth="1"/>
    <col min="8713" max="8713" width="7.66666666666667" style="159" customWidth="1"/>
    <col min="8714" max="8714" width="6.66666666666667" style="159" customWidth="1"/>
    <col min="8715" max="8715" width="5.5" style="159" customWidth="1"/>
    <col min="8716" max="8716" width="5" style="159" customWidth="1"/>
    <col min="8717" max="8717" width="6.66666666666667" style="159" customWidth="1"/>
    <col min="8718" max="8718" width="7" style="159" customWidth="1"/>
    <col min="8719" max="8719" width="5.16666666666667" style="159" customWidth="1"/>
    <col min="8720" max="8720" width="6.16666666666667" style="159" customWidth="1"/>
    <col min="8721" max="8721" width="6.5" style="159" customWidth="1"/>
    <col min="8722" max="8722" width="6.66666666666667" style="159" customWidth="1"/>
    <col min="8723" max="8723" width="6.5" style="159" customWidth="1"/>
    <col min="8724" max="8724" width="9" style="159" customWidth="1"/>
    <col min="8725" max="8725" width="8.16666666666667" style="159" customWidth="1"/>
    <col min="8726" max="8726" width="9.66666666666667" style="159" customWidth="1"/>
    <col min="8727" max="8727" width="5.16666666666667" style="159" customWidth="1"/>
    <col min="8728" max="8728" width="9.16666666666667" style="159" customWidth="1"/>
    <col min="8729" max="8729" width="5.16666666666667" style="159" customWidth="1"/>
    <col min="8730" max="8730" width="9.16666666666667" style="159" customWidth="1"/>
    <col min="8731" max="8731" width="17.5" style="159" customWidth="1"/>
    <col min="8732" max="8963" width="9" style="159" customWidth="1"/>
    <col min="8964" max="8964" width="5.16666666666667" style="159" customWidth="1"/>
    <col min="8965" max="8965" width="14.6666666666667" style="159" customWidth="1"/>
    <col min="8966" max="8966" width="6.5" style="159" customWidth="1"/>
    <col min="8967" max="8967" width="7" style="159" customWidth="1"/>
    <col min="8968" max="8968" width="7.16666666666667" style="159" customWidth="1"/>
    <col min="8969" max="8969" width="7.66666666666667" style="159" customWidth="1"/>
    <col min="8970" max="8970" width="6.66666666666667" style="159" customWidth="1"/>
    <col min="8971" max="8971" width="5.5" style="159" customWidth="1"/>
    <col min="8972" max="8972" width="5" style="159" customWidth="1"/>
    <col min="8973" max="8973" width="6.66666666666667" style="159" customWidth="1"/>
    <col min="8974" max="8974" width="7" style="159" customWidth="1"/>
    <col min="8975" max="8975" width="5.16666666666667" style="159" customWidth="1"/>
    <col min="8976" max="8976" width="6.16666666666667" style="159" customWidth="1"/>
    <col min="8977" max="8977" width="6.5" style="159" customWidth="1"/>
    <col min="8978" max="8978" width="6.66666666666667" style="159" customWidth="1"/>
    <col min="8979" max="8979" width="6.5" style="159" customWidth="1"/>
    <col min="8980" max="8980" width="9" style="159" customWidth="1"/>
    <col min="8981" max="8981" width="8.16666666666667" style="159" customWidth="1"/>
    <col min="8982" max="8982" width="9.66666666666667" style="159" customWidth="1"/>
    <col min="8983" max="8983" width="5.16666666666667" style="159" customWidth="1"/>
    <col min="8984" max="8984" width="9.16666666666667" style="159" customWidth="1"/>
    <col min="8985" max="8985" width="5.16666666666667" style="159" customWidth="1"/>
    <col min="8986" max="8986" width="9.16666666666667" style="159" customWidth="1"/>
    <col min="8987" max="8987" width="17.5" style="159" customWidth="1"/>
    <col min="8988" max="9219" width="9" style="159" customWidth="1"/>
    <col min="9220" max="9220" width="5.16666666666667" style="159" customWidth="1"/>
    <col min="9221" max="9221" width="14.6666666666667" style="159" customWidth="1"/>
    <col min="9222" max="9222" width="6.5" style="159" customWidth="1"/>
    <col min="9223" max="9223" width="7" style="159" customWidth="1"/>
    <col min="9224" max="9224" width="7.16666666666667" style="159" customWidth="1"/>
    <col min="9225" max="9225" width="7.66666666666667" style="159" customWidth="1"/>
    <col min="9226" max="9226" width="6.66666666666667" style="159" customWidth="1"/>
    <col min="9227" max="9227" width="5.5" style="159" customWidth="1"/>
    <col min="9228" max="9228" width="5" style="159" customWidth="1"/>
    <col min="9229" max="9229" width="6.66666666666667" style="159" customWidth="1"/>
    <col min="9230" max="9230" width="7" style="159" customWidth="1"/>
    <col min="9231" max="9231" width="5.16666666666667" style="159" customWidth="1"/>
    <col min="9232" max="9232" width="6.16666666666667" style="159" customWidth="1"/>
    <col min="9233" max="9233" width="6.5" style="159" customWidth="1"/>
    <col min="9234" max="9234" width="6.66666666666667" style="159" customWidth="1"/>
    <col min="9235" max="9235" width="6.5" style="159" customWidth="1"/>
    <col min="9236" max="9236" width="9" style="159" customWidth="1"/>
    <col min="9237" max="9237" width="8.16666666666667" style="159" customWidth="1"/>
    <col min="9238" max="9238" width="9.66666666666667" style="159" customWidth="1"/>
    <col min="9239" max="9239" width="5.16666666666667" style="159" customWidth="1"/>
    <col min="9240" max="9240" width="9.16666666666667" style="159" customWidth="1"/>
    <col min="9241" max="9241" width="5.16666666666667" style="159" customWidth="1"/>
    <col min="9242" max="9242" width="9.16666666666667" style="159" customWidth="1"/>
    <col min="9243" max="9243" width="17.5" style="159" customWidth="1"/>
    <col min="9244" max="9475" width="9" style="159" customWidth="1"/>
    <col min="9476" max="9476" width="5.16666666666667" style="159" customWidth="1"/>
    <col min="9477" max="9477" width="14.6666666666667" style="159" customWidth="1"/>
    <col min="9478" max="9478" width="6.5" style="159" customWidth="1"/>
    <col min="9479" max="9479" width="7" style="159" customWidth="1"/>
    <col min="9480" max="9480" width="7.16666666666667" style="159" customWidth="1"/>
    <col min="9481" max="9481" width="7.66666666666667" style="159" customWidth="1"/>
    <col min="9482" max="9482" width="6.66666666666667" style="159" customWidth="1"/>
    <col min="9483" max="9483" width="5.5" style="159" customWidth="1"/>
    <col min="9484" max="9484" width="5" style="159" customWidth="1"/>
    <col min="9485" max="9485" width="6.66666666666667" style="159" customWidth="1"/>
    <col min="9486" max="9486" width="7" style="159" customWidth="1"/>
    <col min="9487" max="9487" width="5.16666666666667" style="159" customWidth="1"/>
    <col min="9488" max="9488" width="6.16666666666667" style="159" customWidth="1"/>
    <col min="9489" max="9489" width="6.5" style="159" customWidth="1"/>
    <col min="9490" max="9490" width="6.66666666666667" style="159" customWidth="1"/>
    <col min="9491" max="9491" width="6.5" style="159" customWidth="1"/>
    <col min="9492" max="9492" width="9" style="159" customWidth="1"/>
    <col min="9493" max="9493" width="8.16666666666667" style="159" customWidth="1"/>
    <col min="9494" max="9494" width="9.66666666666667" style="159" customWidth="1"/>
    <col min="9495" max="9495" width="5.16666666666667" style="159" customWidth="1"/>
    <col min="9496" max="9496" width="9.16666666666667" style="159" customWidth="1"/>
    <col min="9497" max="9497" width="5.16666666666667" style="159" customWidth="1"/>
    <col min="9498" max="9498" width="9.16666666666667" style="159" customWidth="1"/>
    <col min="9499" max="9499" width="17.5" style="159" customWidth="1"/>
    <col min="9500" max="9731" width="9" style="159" customWidth="1"/>
    <col min="9732" max="9732" width="5.16666666666667" style="159" customWidth="1"/>
    <col min="9733" max="9733" width="14.6666666666667" style="159" customWidth="1"/>
    <col min="9734" max="9734" width="6.5" style="159" customWidth="1"/>
    <col min="9735" max="9735" width="7" style="159" customWidth="1"/>
    <col min="9736" max="9736" width="7.16666666666667" style="159" customWidth="1"/>
    <col min="9737" max="9737" width="7.66666666666667" style="159" customWidth="1"/>
    <col min="9738" max="9738" width="6.66666666666667" style="159" customWidth="1"/>
    <col min="9739" max="9739" width="5.5" style="159" customWidth="1"/>
    <col min="9740" max="9740" width="5" style="159" customWidth="1"/>
    <col min="9741" max="9741" width="6.66666666666667" style="159" customWidth="1"/>
    <col min="9742" max="9742" width="7" style="159" customWidth="1"/>
    <col min="9743" max="9743" width="5.16666666666667" style="159" customWidth="1"/>
    <col min="9744" max="9744" width="6.16666666666667" style="159" customWidth="1"/>
    <col min="9745" max="9745" width="6.5" style="159" customWidth="1"/>
    <col min="9746" max="9746" width="6.66666666666667" style="159" customWidth="1"/>
    <col min="9747" max="9747" width="6.5" style="159" customWidth="1"/>
    <col min="9748" max="9748" width="9" style="159" customWidth="1"/>
    <col min="9749" max="9749" width="8.16666666666667" style="159" customWidth="1"/>
    <col min="9750" max="9750" width="9.66666666666667" style="159" customWidth="1"/>
    <col min="9751" max="9751" width="5.16666666666667" style="159" customWidth="1"/>
    <col min="9752" max="9752" width="9.16666666666667" style="159" customWidth="1"/>
    <col min="9753" max="9753" width="5.16666666666667" style="159" customWidth="1"/>
    <col min="9754" max="9754" width="9.16666666666667" style="159" customWidth="1"/>
    <col min="9755" max="9755" width="17.5" style="159" customWidth="1"/>
    <col min="9756" max="9987" width="9" style="159" customWidth="1"/>
    <col min="9988" max="9988" width="5.16666666666667" style="159" customWidth="1"/>
    <col min="9989" max="9989" width="14.6666666666667" style="159" customWidth="1"/>
    <col min="9990" max="9990" width="6.5" style="159" customWidth="1"/>
    <col min="9991" max="9991" width="7" style="159" customWidth="1"/>
    <col min="9992" max="9992" width="7.16666666666667" style="159" customWidth="1"/>
    <col min="9993" max="9993" width="7.66666666666667" style="159" customWidth="1"/>
    <col min="9994" max="9994" width="6.66666666666667" style="159" customWidth="1"/>
    <col min="9995" max="9995" width="5.5" style="159" customWidth="1"/>
    <col min="9996" max="9996" width="5" style="159" customWidth="1"/>
    <col min="9997" max="9997" width="6.66666666666667" style="159" customWidth="1"/>
    <col min="9998" max="9998" width="7" style="159" customWidth="1"/>
    <col min="9999" max="9999" width="5.16666666666667" style="159" customWidth="1"/>
    <col min="10000" max="10000" width="6.16666666666667" style="159" customWidth="1"/>
    <col min="10001" max="10001" width="6.5" style="159" customWidth="1"/>
    <col min="10002" max="10002" width="6.66666666666667" style="159" customWidth="1"/>
    <col min="10003" max="10003" width="6.5" style="159" customWidth="1"/>
    <col min="10004" max="10004" width="9" style="159" customWidth="1"/>
    <col min="10005" max="10005" width="8.16666666666667" style="159" customWidth="1"/>
    <col min="10006" max="10006" width="9.66666666666667" style="159" customWidth="1"/>
    <col min="10007" max="10007" width="5.16666666666667" style="159" customWidth="1"/>
    <col min="10008" max="10008" width="9.16666666666667" style="159" customWidth="1"/>
    <col min="10009" max="10009" width="5.16666666666667" style="159" customWidth="1"/>
    <col min="10010" max="10010" width="9.16666666666667" style="159" customWidth="1"/>
    <col min="10011" max="10011" width="17.5" style="159" customWidth="1"/>
    <col min="10012" max="10243" width="9" style="159" customWidth="1"/>
    <col min="10244" max="10244" width="5.16666666666667" style="159" customWidth="1"/>
    <col min="10245" max="10245" width="14.6666666666667" style="159" customWidth="1"/>
    <col min="10246" max="10246" width="6.5" style="159" customWidth="1"/>
    <col min="10247" max="10247" width="7" style="159" customWidth="1"/>
    <col min="10248" max="10248" width="7.16666666666667" style="159" customWidth="1"/>
    <col min="10249" max="10249" width="7.66666666666667" style="159" customWidth="1"/>
    <col min="10250" max="10250" width="6.66666666666667" style="159" customWidth="1"/>
    <col min="10251" max="10251" width="5.5" style="159" customWidth="1"/>
    <col min="10252" max="10252" width="5" style="159" customWidth="1"/>
    <col min="10253" max="10253" width="6.66666666666667" style="159" customWidth="1"/>
    <col min="10254" max="10254" width="7" style="159" customWidth="1"/>
    <col min="10255" max="10255" width="5.16666666666667" style="159" customWidth="1"/>
    <col min="10256" max="10256" width="6.16666666666667" style="159" customWidth="1"/>
    <col min="10257" max="10257" width="6.5" style="159" customWidth="1"/>
    <col min="10258" max="10258" width="6.66666666666667" style="159" customWidth="1"/>
    <col min="10259" max="10259" width="6.5" style="159" customWidth="1"/>
    <col min="10260" max="10260" width="9" style="159" customWidth="1"/>
    <col min="10261" max="10261" width="8.16666666666667" style="159" customWidth="1"/>
    <col min="10262" max="10262" width="9.66666666666667" style="159" customWidth="1"/>
    <col min="10263" max="10263" width="5.16666666666667" style="159" customWidth="1"/>
    <col min="10264" max="10264" width="9.16666666666667" style="159" customWidth="1"/>
    <col min="10265" max="10265" width="5.16666666666667" style="159" customWidth="1"/>
    <col min="10266" max="10266" width="9.16666666666667" style="159" customWidth="1"/>
    <col min="10267" max="10267" width="17.5" style="159" customWidth="1"/>
    <col min="10268" max="10499" width="9" style="159" customWidth="1"/>
    <col min="10500" max="10500" width="5.16666666666667" style="159" customWidth="1"/>
    <col min="10501" max="10501" width="14.6666666666667" style="159" customWidth="1"/>
    <col min="10502" max="10502" width="6.5" style="159" customWidth="1"/>
    <col min="10503" max="10503" width="7" style="159" customWidth="1"/>
    <col min="10504" max="10504" width="7.16666666666667" style="159" customWidth="1"/>
    <col min="10505" max="10505" width="7.66666666666667" style="159" customWidth="1"/>
    <col min="10506" max="10506" width="6.66666666666667" style="159" customWidth="1"/>
    <col min="10507" max="10507" width="5.5" style="159" customWidth="1"/>
    <col min="10508" max="10508" width="5" style="159" customWidth="1"/>
    <col min="10509" max="10509" width="6.66666666666667" style="159" customWidth="1"/>
    <col min="10510" max="10510" width="7" style="159" customWidth="1"/>
    <col min="10511" max="10511" width="5.16666666666667" style="159" customWidth="1"/>
    <col min="10512" max="10512" width="6.16666666666667" style="159" customWidth="1"/>
    <col min="10513" max="10513" width="6.5" style="159" customWidth="1"/>
    <col min="10514" max="10514" width="6.66666666666667" style="159" customWidth="1"/>
    <col min="10515" max="10515" width="6.5" style="159" customWidth="1"/>
    <col min="10516" max="10516" width="9" style="159" customWidth="1"/>
    <col min="10517" max="10517" width="8.16666666666667" style="159" customWidth="1"/>
    <col min="10518" max="10518" width="9.66666666666667" style="159" customWidth="1"/>
    <col min="10519" max="10519" width="5.16666666666667" style="159" customWidth="1"/>
    <col min="10520" max="10520" width="9.16666666666667" style="159" customWidth="1"/>
    <col min="10521" max="10521" width="5.16666666666667" style="159" customWidth="1"/>
    <col min="10522" max="10522" width="9.16666666666667" style="159" customWidth="1"/>
    <col min="10523" max="10523" width="17.5" style="159" customWidth="1"/>
    <col min="10524" max="10755" width="9" style="159" customWidth="1"/>
    <col min="10756" max="10756" width="5.16666666666667" style="159" customWidth="1"/>
    <col min="10757" max="10757" width="14.6666666666667" style="159" customWidth="1"/>
    <col min="10758" max="10758" width="6.5" style="159" customWidth="1"/>
    <col min="10759" max="10759" width="7" style="159" customWidth="1"/>
    <col min="10760" max="10760" width="7.16666666666667" style="159" customWidth="1"/>
    <col min="10761" max="10761" width="7.66666666666667" style="159" customWidth="1"/>
    <col min="10762" max="10762" width="6.66666666666667" style="159" customWidth="1"/>
    <col min="10763" max="10763" width="5.5" style="159" customWidth="1"/>
    <col min="10764" max="10764" width="5" style="159" customWidth="1"/>
    <col min="10765" max="10765" width="6.66666666666667" style="159" customWidth="1"/>
    <col min="10766" max="10766" width="7" style="159" customWidth="1"/>
    <col min="10767" max="10767" width="5.16666666666667" style="159" customWidth="1"/>
    <col min="10768" max="10768" width="6.16666666666667" style="159" customWidth="1"/>
    <col min="10769" max="10769" width="6.5" style="159" customWidth="1"/>
    <col min="10770" max="10770" width="6.66666666666667" style="159" customWidth="1"/>
    <col min="10771" max="10771" width="6.5" style="159" customWidth="1"/>
    <col min="10772" max="10772" width="9" style="159" customWidth="1"/>
    <col min="10773" max="10773" width="8.16666666666667" style="159" customWidth="1"/>
    <col min="10774" max="10774" width="9.66666666666667" style="159" customWidth="1"/>
    <col min="10775" max="10775" width="5.16666666666667" style="159" customWidth="1"/>
    <col min="10776" max="10776" width="9.16666666666667" style="159" customWidth="1"/>
    <col min="10777" max="10777" width="5.16666666666667" style="159" customWidth="1"/>
    <col min="10778" max="10778" width="9.16666666666667" style="159" customWidth="1"/>
    <col min="10779" max="10779" width="17.5" style="159" customWidth="1"/>
    <col min="10780" max="11011" width="9" style="159" customWidth="1"/>
    <col min="11012" max="11012" width="5.16666666666667" style="159" customWidth="1"/>
    <col min="11013" max="11013" width="14.6666666666667" style="159" customWidth="1"/>
    <col min="11014" max="11014" width="6.5" style="159" customWidth="1"/>
    <col min="11015" max="11015" width="7" style="159" customWidth="1"/>
    <col min="11016" max="11016" width="7.16666666666667" style="159" customWidth="1"/>
    <col min="11017" max="11017" width="7.66666666666667" style="159" customWidth="1"/>
    <col min="11018" max="11018" width="6.66666666666667" style="159" customWidth="1"/>
    <col min="11019" max="11019" width="5.5" style="159" customWidth="1"/>
    <col min="11020" max="11020" width="5" style="159" customWidth="1"/>
    <col min="11021" max="11021" width="6.66666666666667" style="159" customWidth="1"/>
    <col min="11022" max="11022" width="7" style="159" customWidth="1"/>
    <col min="11023" max="11023" width="5.16666666666667" style="159" customWidth="1"/>
    <col min="11024" max="11024" width="6.16666666666667" style="159" customWidth="1"/>
    <col min="11025" max="11025" width="6.5" style="159" customWidth="1"/>
    <col min="11026" max="11026" width="6.66666666666667" style="159" customWidth="1"/>
    <col min="11027" max="11027" width="6.5" style="159" customWidth="1"/>
    <col min="11028" max="11028" width="9" style="159" customWidth="1"/>
    <col min="11029" max="11029" width="8.16666666666667" style="159" customWidth="1"/>
    <col min="11030" max="11030" width="9.66666666666667" style="159" customWidth="1"/>
    <col min="11031" max="11031" width="5.16666666666667" style="159" customWidth="1"/>
    <col min="11032" max="11032" width="9.16666666666667" style="159" customWidth="1"/>
    <col min="11033" max="11033" width="5.16666666666667" style="159" customWidth="1"/>
    <col min="11034" max="11034" width="9.16666666666667" style="159" customWidth="1"/>
    <col min="11035" max="11035" width="17.5" style="159" customWidth="1"/>
    <col min="11036" max="11267" width="9" style="159" customWidth="1"/>
    <col min="11268" max="11268" width="5.16666666666667" style="159" customWidth="1"/>
    <col min="11269" max="11269" width="14.6666666666667" style="159" customWidth="1"/>
    <col min="11270" max="11270" width="6.5" style="159" customWidth="1"/>
    <col min="11271" max="11271" width="7" style="159" customWidth="1"/>
    <col min="11272" max="11272" width="7.16666666666667" style="159" customWidth="1"/>
    <col min="11273" max="11273" width="7.66666666666667" style="159" customWidth="1"/>
    <col min="11274" max="11274" width="6.66666666666667" style="159" customWidth="1"/>
    <col min="11275" max="11275" width="5.5" style="159" customWidth="1"/>
    <col min="11276" max="11276" width="5" style="159" customWidth="1"/>
    <col min="11277" max="11277" width="6.66666666666667" style="159" customWidth="1"/>
    <col min="11278" max="11278" width="7" style="159" customWidth="1"/>
    <col min="11279" max="11279" width="5.16666666666667" style="159" customWidth="1"/>
    <col min="11280" max="11280" width="6.16666666666667" style="159" customWidth="1"/>
    <col min="11281" max="11281" width="6.5" style="159" customWidth="1"/>
    <col min="11282" max="11282" width="6.66666666666667" style="159" customWidth="1"/>
    <col min="11283" max="11283" width="6.5" style="159" customWidth="1"/>
    <col min="11284" max="11284" width="9" style="159" customWidth="1"/>
    <col min="11285" max="11285" width="8.16666666666667" style="159" customWidth="1"/>
    <col min="11286" max="11286" width="9.66666666666667" style="159" customWidth="1"/>
    <col min="11287" max="11287" width="5.16666666666667" style="159" customWidth="1"/>
    <col min="11288" max="11288" width="9.16666666666667" style="159" customWidth="1"/>
    <col min="11289" max="11289" width="5.16666666666667" style="159" customWidth="1"/>
    <col min="11290" max="11290" width="9.16666666666667" style="159" customWidth="1"/>
    <col min="11291" max="11291" width="17.5" style="159" customWidth="1"/>
    <col min="11292" max="11523" width="9" style="159" customWidth="1"/>
    <col min="11524" max="11524" width="5.16666666666667" style="159" customWidth="1"/>
    <col min="11525" max="11525" width="14.6666666666667" style="159" customWidth="1"/>
    <col min="11526" max="11526" width="6.5" style="159" customWidth="1"/>
    <col min="11527" max="11527" width="7" style="159" customWidth="1"/>
    <col min="11528" max="11528" width="7.16666666666667" style="159" customWidth="1"/>
    <col min="11529" max="11529" width="7.66666666666667" style="159" customWidth="1"/>
    <col min="11530" max="11530" width="6.66666666666667" style="159" customWidth="1"/>
    <col min="11531" max="11531" width="5.5" style="159" customWidth="1"/>
    <col min="11532" max="11532" width="5" style="159" customWidth="1"/>
    <col min="11533" max="11533" width="6.66666666666667" style="159" customWidth="1"/>
    <col min="11534" max="11534" width="7" style="159" customWidth="1"/>
    <col min="11535" max="11535" width="5.16666666666667" style="159" customWidth="1"/>
    <col min="11536" max="11536" width="6.16666666666667" style="159" customWidth="1"/>
    <col min="11537" max="11537" width="6.5" style="159" customWidth="1"/>
    <col min="11538" max="11538" width="6.66666666666667" style="159" customWidth="1"/>
    <col min="11539" max="11539" width="6.5" style="159" customWidth="1"/>
    <col min="11540" max="11540" width="9" style="159" customWidth="1"/>
    <col min="11541" max="11541" width="8.16666666666667" style="159" customWidth="1"/>
    <col min="11542" max="11542" width="9.66666666666667" style="159" customWidth="1"/>
    <col min="11543" max="11543" width="5.16666666666667" style="159" customWidth="1"/>
    <col min="11544" max="11544" width="9.16666666666667" style="159" customWidth="1"/>
    <col min="11545" max="11545" width="5.16666666666667" style="159" customWidth="1"/>
    <col min="11546" max="11546" width="9.16666666666667" style="159" customWidth="1"/>
    <col min="11547" max="11547" width="17.5" style="159" customWidth="1"/>
    <col min="11548" max="11779" width="9" style="159" customWidth="1"/>
    <col min="11780" max="11780" width="5.16666666666667" style="159" customWidth="1"/>
    <col min="11781" max="11781" width="14.6666666666667" style="159" customWidth="1"/>
    <col min="11782" max="11782" width="6.5" style="159" customWidth="1"/>
    <col min="11783" max="11783" width="7" style="159" customWidth="1"/>
    <col min="11784" max="11784" width="7.16666666666667" style="159" customWidth="1"/>
    <col min="11785" max="11785" width="7.66666666666667" style="159" customWidth="1"/>
    <col min="11786" max="11786" width="6.66666666666667" style="159" customWidth="1"/>
    <col min="11787" max="11787" width="5.5" style="159" customWidth="1"/>
    <col min="11788" max="11788" width="5" style="159" customWidth="1"/>
    <col min="11789" max="11789" width="6.66666666666667" style="159" customWidth="1"/>
    <col min="11790" max="11790" width="7" style="159" customWidth="1"/>
    <col min="11791" max="11791" width="5.16666666666667" style="159" customWidth="1"/>
    <col min="11792" max="11792" width="6.16666666666667" style="159" customWidth="1"/>
    <col min="11793" max="11793" width="6.5" style="159" customWidth="1"/>
    <col min="11794" max="11794" width="6.66666666666667" style="159" customWidth="1"/>
    <col min="11795" max="11795" width="6.5" style="159" customWidth="1"/>
    <col min="11796" max="11796" width="9" style="159" customWidth="1"/>
    <col min="11797" max="11797" width="8.16666666666667" style="159" customWidth="1"/>
    <col min="11798" max="11798" width="9.66666666666667" style="159" customWidth="1"/>
    <col min="11799" max="11799" width="5.16666666666667" style="159" customWidth="1"/>
    <col min="11800" max="11800" width="9.16666666666667" style="159" customWidth="1"/>
    <col min="11801" max="11801" width="5.16666666666667" style="159" customWidth="1"/>
    <col min="11802" max="11802" width="9.16666666666667" style="159" customWidth="1"/>
    <col min="11803" max="11803" width="17.5" style="159" customWidth="1"/>
    <col min="11804" max="12035" width="9" style="159" customWidth="1"/>
    <col min="12036" max="12036" width="5.16666666666667" style="159" customWidth="1"/>
    <col min="12037" max="12037" width="14.6666666666667" style="159" customWidth="1"/>
    <col min="12038" max="12038" width="6.5" style="159" customWidth="1"/>
    <col min="12039" max="12039" width="7" style="159" customWidth="1"/>
    <col min="12040" max="12040" width="7.16666666666667" style="159" customWidth="1"/>
    <col min="12041" max="12041" width="7.66666666666667" style="159" customWidth="1"/>
    <col min="12042" max="12042" width="6.66666666666667" style="159" customWidth="1"/>
    <col min="12043" max="12043" width="5.5" style="159" customWidth="1"/>
    <col min="12044" max="12044" width="5" style="159" customWidth="1"/>
    <col min="12045" max="12045" width="6.66666666666667" style="159" customWidth="1"/>
    <col min="12046" max="12046" width="7" style="159" customWidth="1"/>
    <col min="12047" max="12047" width="5.16666666666667" style="159" customWidth="1"/>
    <col min="12048" max="12048" width="6.16666666666667" style="159" customWidth="1"/>
    <col min="12049" max="12049" width="6.5" style="159" customWidth="1"/>
    <col min="12050" max="12050" width="6.66666666666667" style="159" customWidth="1"/>
    <col min="12051" max="12051" width="6.5" style="159" customWidth="1"/>
    <col min="12052" max="12052" width="9" style="159" customWidth="1"/>
    <col min="12053" max="12053" width="8.16666666666667" style="159" customWidth="1"/>
    <col min="12054" max="12054" width="9.66666666666667" style="159" customWidth="1"/>
    <col min="12055" max="12055" width="5.16666666666667" style="159" customWidth="1"/>
    <col min="12056" max="12056" width="9.16666666666667" style="159" customWidth="1"/>
    <col min="12057" max="12057" width="5.16666666666667" style="159" customWidth="1"/>
    <col min="12058" max="12058" width="9.16666666666667" style="159" customWidth="1"/>
    <col min="12059" max="12059" width="17.5" style="159" customWidth="1"/>
    <col min="12060" max="12291" width="9" style="159" customWidth="1"/>
    <col min="12292" max="12292" width="5.16666666666667" style="159" customWidth="1"/>
    <col min="12293" max="12293" width="14.6666666666667" style="159" customWidth="1"/>
    <col min="12294" max="12294" width="6.5" style="159" customWidth="1"/>
    <col min="12295" max="12295" width="7" style="159" customWidth="1"/>
    <col min="12296" max="12296" width="7.16666666666667" style="159" customWidth="1"/>
    <col min="12297" max="12297" width="7.66666666666667" style="159" customWidth="1"/>
    <col min="12298" max="12298" width="6.66666666666667" style="159" customWidth="1"/>
    <col min="12299" max="12299" width="5.5" style="159" customWidth="1"/>
    <col min="12300" max="12300" width="5" style="159" customWidth="1"/>
    <col min="12301" max="12301" width="6.66666666666667" style="159" customWidth="1"/>
    <col min="12302" max="12302" width="7" style="159" customWidth="1"/>
    <col min="12303" max="12303" width="5.16666666666667" style="159" customWidth="1"/>
    <col min="12304" max="12304" width="6.16666666666667" style="159" customWidth="1"/>
    <col min="12305" max="12305" width="6.5" style="159" customWidth="1"/>
    <col min="12306" max="12306" width="6.66666666666667" style="159" customWidth="1"/>
    <col min="12307" max="12307" width="6.5" style="159" customWidth="1"/>
    <col min="12308" max="12308" width="9" style="159" customWidth="1"/>
    <col min="12309" max="12309" width="8.16666666666667" style="159" customWidth="1"/>
    <col min="12310" max="12310" width="9.66666666666667" style="159" customWidth="1"/>
    <col min="12311" max="12311" width="5.16666666666667" style="159" customWidth="1"/>
    <col min="12312" max="12312" width="9.16666666666667" style="159" customWidth="1"/>
    <col min="12313" max="12313" width="5.16666666666667" style="159" customWidth="1"/>
    <col min="12314" max="12314" width="9.16666666666667" style="159" customWidth="1"/>
    <col min="12315" max="12315" width="17.5" style="159" customWidth="1"/>
    <col min="12316" max="12547" width="9" style="159" customWidth="1"/>
    <col min="12548" max="12548" width="5.16666666666667" style="159" customWidth="1"/>
    <col min="12549" max="12549" width="14.6666666666667" style="159" customWidth="1"/>
    <col min="12550" max="12550" width="6.5" style="159" customWidth="1"/>
    <col min="12551" max="12551" width="7" style="159" customWidth="1"/>
    <col min="12552" max="12552" width="7.16666666666667" style="159" customWidth="1"/>
    <col min="12553" max="12553" width="7.66666666666667" style="159" customWidth="1"/>
    <col min="12554" max="12554" width="6.66666666666667" style="159" customWidth="1"/>
    <col min="12555" max="12555" width="5.5" style="159" customWidth="1"/>
    <col min="12556" max="12556" width="5" style="159" customWidth="1"/>
    <col min="12557" max="12557" width="6.66666666666667" style="159" customWidth="1"/>
    <col min="12558" max="12558" width="7" style="159" customWidth="1"/>
    <col min="12559" max="12559" width="5.16666666666667" style="159" customWidth="1"/>
    <col min="12560" max="12560" width="6.16666666666667" style="159" customWidth="1"/>
    <col min="12561" max="12561" width="6.5" style="159" customWidth="1"/>
    <col min="12562" max="12562" width="6.66666666666667" style="159" customWidth="1"/>
    <col min="12563" max="12563" width="6.5" style="159" customWidth="1"/>
    <col min="12564" max="12564" width="9" style="159" customWidth="1"/>
    <col min="12565" max="12565" width="8.16666666666667" style="159" customWidth="1"/>
    <col min="12566" max="12566" width="9.66666666666667" style="159" customWidth="1"/>
    <col min="12567" max="12567" width="5.16666666666667" style="159" customWidth="1"/>
    <col min="12568" max="12568" width="9.16666666666667" style="159" customWidth="1"/>
    <col min="12569" max="12569" width="5.16666666666667" style="159" customWidth="1"/>
    <col min="12570" max="12570" width="9.16666666666667" style="159" customWidth="1"/>
    <col min="12571" max="12571" width="17.5" style="159" customWidth="1"/>
    <col min="12572" max="12803" width="9" style="159" customWidth="1"/>
    <col min="12804" max="12804" width="5.16666666666667" style="159" customWidth="1"/>
    <col min="12805" max="12805" width="14.6666666666667" style="159" customWidth="1"/>
    <col min="12806" max="12806" width="6.5" style="159" customWidth="1"/>
    <col min="12807" max="12807" width="7" style="159" customWidth="1"/>
    <col min="12808" max="12808" width="7.16666666666667" style="159" customWidth="1"/>
    <col min="12809" max="12809" width="7.66666666666667" style="159" customWidth="1"/>
    <col min="12810" max="12810" width="6.66666666666667" style="159" customWidth="1"/>
    <col min="12811" max="12811" width="5.5" style="159" customWidth="1"/>
    <col min="12812" max="12812" width="5" style="159" customWidth="1"/>
    <col min="12813" max="12813" width="6.66666666666667" style="159" customWidth="1"/>
    <col min="12814" max="12814" width="7" style="159" customWidth="1"/>
    <col min="12815" max="12815" width="5.16666666666667" style="159" customWidth="1"/>
    <col min="12816" max="12816" width="6.16666666666667" style="159" customWidth="1"/>
    <col min="12817" max="12817" width="6.5" style="159" customWidth="1"/>
    <col min="12818" max="12818" width="6.66666666666667" style="159" customWidth="1"/>
    <col min="12819" max="12819" width="6.5" style="159" customWidth="1"/>
    <col min="12820" max="12820" width="9" style="159" customWidth="1"/>
    <col min="12821" max="12821" width="8.16666666666667" style="159" customWidth="1"/>
    <col min="12822" max="12822" width="9.66666666666667" style="159" customWidth="1"/>
    <col min="12823" max="12823" width="5.16666666666667" style="159" customWidth="1"/>
    <col min="12824" max="12824" width="9.16666666666667" style="159" customWidth="1"/>
    <col min="12825" max="12825" width="5.16666666666667" style="159" customWidth="1"/>
    <col min="12826" max="12826" width="9.16666666666667" style="159" customWidth="1"/>
    <col min="12827" max="12827" width="17.5" style="159" customWidth="1"/>
    <col min="12828" max="13059" width="9" style="159" customWidth="1"/>
    <col min="13060" max="13060" width="5.16666666666667" style="159" customWidth="1"/>
    <col min="13061" max="13061" width="14.6666666666667" style="159" customWidth="1"/>
    <col min="13062" max="13062" width="6.5" style="159" customWidth="1"/>
    <col min="13063" max="13063" width="7" style="159" customWidth="1"/>
    <col min="13064" max="13064" width="7.16666666666667" style="159" customWidth="1"/>
    <col min="13065" max="13065" width="7.66666666666667" style="159" customWidth="1"/>
    <col min="13066" max="13066" width="6.66666666666667" style="159" customWidth="1"/>
    <col min="13067" max="13067" width="5.5" style="159" customWidth="1"/>
    <col min="13068" max="13068" width="5" style="159" customWidth="1"/>
    <col min="13069" max="13069" width="6.66666666666667" style="159" customWidth="1"/>
    <col min="13070" max="13070" width="7" style="159" customWidth="1"/>
    <col min="13071" max="13071" width="5.16666666666667" style="159" customWidth="1"/>
    <col min="13072" max="13072" width="6.16666666666667" style="159" customWidth="1"/>
    <col min="13073" max="13073" width="6.5" style="159" customWidth="1"/>
    <col min="13074" max="13074" width="6.66666666666667" style="159" customWidth="1"/>
    <col min="13075" max="13075" width="6.5" style="159" customWidth="1"/>
    <col min="13076" max="13076" width="9" style="159" customWidth="1"/>
    <col min="13077" max="13077" width="8.16666666666667" style="159" customWidth="1"/>
    <col min="13078" max="13078" width="9.66666666666667" style="159" customWidth="1"/>
    <col min="13079" max="13079" width="5.16666666666667" style="159" customWidth="1"/>
    <col min="13080" max="13080" width="9.16666666666667" style="159" customWidth="1"/>
    <col min="13081" max="13081" width="5.16666666666667" style="159" customWidth="1"/>
    <col min="13082" max="13082" width="9.16666666666667" style="159" customWidth="1"/>
    <col min="13083" max="13083" width="17.5" style="159" customWidth="1"/>
    <col min="13084" max="13315" width="9" style="159" customWidth="1"/>
    <col min="13316" max="13316" width="5.16666666666667" style="159" customWidth="1"/>
    <col min="13317" max="13317" width="14.6666666666667" style="159" customWidth="1"/>
    <col min="13318" max="13318" width="6.5" style="159" customWidth="1"/>
    <col min="13319" max="13319" width="7" style="159" customWidth="1"/>
    <col min="13320" max="13320" width="7.16666666666667" style="159" customWidth="1"/>
    <col min="13321" max="13321" width="7.66666666666667" style="159" customWidth="1"/>
    <col min="13322" max="13322" width="6.66666666666667" style="159" customWidth="1"/>
    <col min="13323" max="13323" width="5.5" style="159" customWidth="1"/>
    <col min="13324" max="13324" width="5" style="159" customWidth="1"/>
    <col min="13325" max="13325" width="6.66666666666667" style="159" customWidth="1"/>
    <col min="13326" max="13326" width="7" style="159" customWidth="1"/>
    <col min="13327" max="13327" width="5.16666666666667" style="159" customWidth="1"/>
    <col min="13328" max="13328" width="6.16666666666667" style="159" customWidth="1"/>
    <col min="13329" max="13329" width="6.5" style="159" customWidth="1"/>
    <col min="13330" max="13330" width="6.66666666666667" style="159" customWidth="1"/>
    <col min="13331" max="13331" width="6.5" style="159" customWidth="1"/>
    <col min="13332" max="13332" width="9" style="159" customWidth="1"/>
    <col min="13333" max="13333" width="8.16666666666667" style="159" customWidth="1"/>
    <col min="13334" max="13334" width="9.66666666666667" style="159" customWidth="1"/>
    <col min="13335" max="13335" width="5.16666666666667" style="159" customWidth="1"/>
    <col min="13336" max="13336" width="9.16666666666667" style="159" customWidth="1"/>
    <col min="13337" max="13337" width="5.16666666666667" style="159" customWidth="1"/>
    <col min="13338" max="13338" width="9.16666666666667" style="159" customWidth="1"/>
    <col min="13339" max="13339" width="17.5" style="159" customWidth="1"/>
    <col min="13340" max="13571" width="9" style="159" customWidth="1"/>
    <col min="13572" max="13572" width="5.16666666666667" style="159" customWidth="1"/>
    <col min="13573" max="13573" width="14.6666666666667" style="159" customWidth="1"/>
    <col min="13574" max="13574" width="6.5" style="159" customWidth="1"/>
    <col min="13575" max="13575" width="7" style="159" customWidth="1"/>
    <col min="13576" max="13576" width="7.16666666666667" style="159" customWidth="1"/>
    <col min="13577" max="13577" width="7.66666666666667" style="159" customWidth="1"/>
    <col min="13578" max="13578" width="6.66666666666667" style="159" customWidth="1"/>
    <col min="13579" max="13579" width="5.5" style="159" customWidth="1"/>
    <col min="13580" max="13580" width="5" style="159" customWidth="1"/>
    <col min="13581" max="13581" width="6.66666666666667" style="159" customWidth="1"/>
    <col min="13582" max="13582" width="7" style="159" customWidth="1"/>
    <col min="13583" max="13583" width="5.16666666666667" style="159" customWidth="1"/>
    <col min="13584" max="13584" width="6.16666666666667" style="159" customWidth="1"/>
    <col min="13585" max="13585" width="6.5" style="159" customWidth="1"/>
    <col min="13586" max="13586" width="6.66666666666667" style="159" customWidth="1"/>
    <col min="13587" max="13587" width="6.5" style="159" customWidth="1"/>
    <col min="13588" max="13588" width="9" style="159" customWidth="1"/>
    <col min="13589" max="13589" width="8.16666666666667" style="159" customWidth="1"/>
    <col min="13590" max="13590" width="9.66666666666667" style="159" customWidth="1"/>
    <col min="13591" max="13591" width="5.16666666666667" style="159" customWidth="1"/>
    <col min="13592" max="13592" width="9.16666666666667" style="159" customWidth="1"/>
    <col min="13593" max="13593" width="5.16666666666667" style="159" customWidth="1"/>
    <col min="13594" max="13594" width="9.16666666666667" style="159" customWidth="1"/>
    <col min="13595" max="13595" width="17.5" style="159" customWidth="1"/>
    <col min="13596" max="13827" width="9" style="159" customWidth="1"/>
    <col min="13828" max="13828" width="5.16666666666667" style="159" customWidth="1"/>
    <col min="13829" max="13829" width="14.6666666666667" style="159" customWidth="1"/>
    <col min="13830" max="13830" width="6.5" style="159" customWidth="1"/>
    <col min="13831" max="13831" width="7" style="159" customWidth="1"/>
    <col min="13832" max="13832" width="7.16666666666667" style="159" customWidth="1"/>
    <col min="13833" max="13833" width="7.66666666666667" style="159" customWidth="1"/>
    <col min="13834" max="13834" width="6.66666666666667" style="159" customWidth="1"/>
    <col min="13835" max="13835" width="5.5" style="159" customWidth="1"/>
    <col min="13836" max="13836" width="5" style="159" customWidth="1"/>
    <col min="13837" max="13837" width="6.66666666666667" style="159" customWidth="1"/>
    <col min="13838" max="13838" width="7" style="159" customWidth="1"/>
    <col min="13839" max="13839" width="5.16666666666667" style="159" customWidth="1"/>
    <col min="13840" max="13840" width="6.16666666666667" style="159" customWidth="1"/>
    <col min="13841" max="13841" width="6.5" style="159" customWidth="1"/>
    <col min="13842" max="13842" width="6.66666666666667" style="159" customWidth="1"/>
    <col min="13843" max="13843" width="6.5" style="159" customWidth="1"/>
    <col min="13844" max="13844" width="9" style="159" customWidth="1"/>
    <col min="13845" max="13845" width="8.16666666666667" style="159" customWidth="1"/>
    <col min="13846" max="13846" width="9.66666666666667" style="159" customWidth="1"/>
    <col min="13847" max="13847" width="5.16666666666667" style="159" customWidth="1"/>
    <col min="13848" max="13848" width="9.16666666666667" style="159" customWidth="1"/>
    <col min="13849" max="13849" width="5.16666666666667" style="159" customWidth="1"/>
    <col min="13850" max="13850" width="9.16666666666667" style="159" customWidth="1"/>
    <col min="13851" max="13851" width="17.5" style="159" customWidth="1"/>
    <col min="13852" max="14083" width="9" style="159" customWidth="1"/>
    <col min="14084" max="14084" width="5.16666666666667" style="159" customWidth="1"/>
    <col min="14085" max="14085" width="14.6666666666667" style="159" customWidth="1"/>
    <col min="14086" max="14086" width="6.5" style="159" customWidth="1"/>
    <col min="14087" max="14087" width="7" style="159" customWidth="1"/>
    <col min="14088" max="14088" width="7.16666666666667" style="159" customWidth="1"/>
    <col min="14089" max="14089" width="7.66666666666667" style="159" customWidth="1"/>
    <col min="14090" max="14090" width="6.66666666666667" style="159" customWidth="1"/>
    <col min="14091" max="14091" width="5.5" style="159" customWidth="1"/>
    <col min="14092" max="14092" width="5" style="159" customWidth="1"/>
    <col min="14093" max="14093" width="6.66666666666667" style="159" customWidth="1"/>
    <col min="14094" max="14094" width="7" style="159" customWidth="1"/>
    <col min="14095" max="14095" width="5.16666666666667" style="159" customWidth="1"/>
    <col min="14096" max="14096" width="6.16666666666667" style="159" customWidth="1"/>
    <col min="14097" max="14097" width="6.5" style="159" customWidth="1"/>
    <col min="14098" max="14098" width="6.66666666666667" style="159" customWidth="1"/>
    <col min="14099" max="14099" width="6.5" style="159" customWidth="1"/>
    <col min="14100" max="14100" width="9" style="159" customWidth="1"/>
    <col min="14101" max="14101" width="8.16666666666667" style="159" customWidth="1"/>
    <col min="14102" max="14102" width="9.66666666666667" style="159" customWidth="1"/>
    <col min="14103" max="14103" width="5.16666666666667" style="159" customWidth="1"/>
    <col min="14104" max="14104" width="9.16666666666667" style="159" customWidth="1"/>
    <col min="14105" max="14105" width="5.16666666666667" style="159" customWidth="1"/>
    <col min="14106" max="14106" width="9.16666666666667" style="159" customWidth="1"/>
    <col min="14107" max="14107" width="17.5" style="159" customWidth="1"/>
    <col min="14108" max="14339" width="9" style="159" customWidth="1"/>
    <col min="14340" max="14340" width="5.16666666666667" style="159" customWidth="1"/>
    <col min="14341" max="14341" width="14.6666666666667" style="159" customWidth="1"/>
    <col min="14342" max="14342" width="6.5" style="159" customWidth="1"/>
    <col min="14343" max="14343" width="7" style="159" customWidth="1"/>
    <col min="14344" max="14344" width="7.16666666666667" style="159" customWidth="1"/>
    <col min="14345" max="14345" width="7.66666666666667" style="159" customWidth="1"/>
    <col min="14346" max="14346" width="6.66666666666667" style="159" customWidth="1"/>
    <col min="14347" max="14347" width="5.5" style="159" customWidth="1"/>
    <col min="14348" max="14348" width="5" style="159" customWidth="1"/>
    <col min="14349" max="14349" width="6.66666666666667" style="159" customWidth="1"/>
    <col min="14350" max="14350" width="7" style="159" customWidth="1"/>
    <col min="14351" max="14351" width="5.16666666666667" style="159" customWidth="1"/>
    <col min="14352" max="14352" width="6.16666666666667" style="159" customWidth="1"/>
    <col min="14353" max="14353" width="6.5" style="159" customWidth="1"/>
    <col min="14354" max="14354" width="6.66666666666667" style="159" customWidth="1"/>
    <col min="14355" max="14355" width="6.5" style="159" customWidth="1"/>
    <col min="14356" max="14356" width="9" style="159" customWidth="1"/>
    <col min="14357" max="14357" width="8.16666666666667" style="159" customWidth="1"/>
    <col min="14358" max="14358" width="9.66666666666667" style="159" customWidth="1"/>
    <col min="14359" max="14359" width="5.16666666666667" style="159" customWidth="1"/>
    <col min="14360" max="14360" width="9.16666666666667" style="159" customWidth="1"/>
    <col min="14361" max="14361" width="5.16666666666667" style="159" customWidth="1"/>
    <col min="14362" max="14362" width="9.16666666666667" style="159" customWidth="1"/>
    <col min="14363" max="14363" width="17.5" style="159" customWidth="1"/>
    <col min="14364" max="14595" width="9" style="159" customWidth="1"/>
    <col min="14596" max="14596" width="5.16666666666667" style="159" customWidth="1"/>
    <col min="14597" max="14597" width="14.6666666666667" style="159" customWidth="1"/>
    <col min="14598" max="14598" width="6.5" style="159" customWidth="1"/>
    <col min="14599" max="14599" width="7" style="159" customWidth="1"/>
    <col min="14600" max="14600" width="7.16666666666667" style="159" customWidth="1"/>
    <col min="14601" max="14601" width="7.66666666666667" style="159" customWidth="1"/>
    <col min="14602" max="14602" width="6.66666666666667" style="159" customWidth="1"/>
    <col min="14603" max="14603" width="5.5" style="159" customWidth="1"/>
    <col min="14604" max="14604" width="5" style="159" customWidth="1"/>
    <col min="14605" max="14605" width="6.66666666666667" style="159" customWidth="1"/>
    <col min="14606" max="14606" width="7" style="159" customWidth="1"/>
    <col min="14607" max="14607" width="5.16666666666667" style="159" customWidth="1"/>
    <col min="14608" max="14608" width="6.16666666666667" style="159" customWidth="1"/>
    <col min="14609" max="14609" width="6.5" style="159" customWidth="1"/>
    <col min="14610" max="14610" width="6.66666666666667" style="159" customWidth="1"/>
    <col min="14611" max="14611" width="6.5" style="159" customWidth="1"/>
    <col min="14612" max="14612" width="9" style="159" customWidth="1"/>
    <col min="14613" max="14613" width="8.16666666666667" style="159" customWidth="1"/>
    <col min="14614" max="14614" width="9.66666666666667" style="159" customWidth="1"/>
    <col min="14615" max="14615" width="5.16666666666667" style="159" customWidth="1"/>
    <col min="14616" max="14616" width="9.16666666666667" style="159" customWidth="1"/>
    <col min="14617" max="14617" width="5.16666666666667" style="159" customWidth="1"/>
    <col min="14618" max="14618" width="9.16666666666667" style="159" customWidth="1"/>
    <col min="14619" max="14619" width="17.5" style="159" customWidth="1"/>
    <col min="14620" max="14851" width="9" style="159" customWidth="1"/>
    <col min="14852" max="14852" width="5.16666666666667" style="159" customWidth="1"/>
    <col min="14853" max="14853" width="14.6666666666667" style="159" customWidth="1"/>
    <col min="14854" max="14854" width="6.5" style="159" customWidth="1"/>
    <col min="14855" max="14855" width="7" style="159" customWidth="1"/>
    <col min="14856" max="14856" width="7.16666666666667" style="159" customWidth="1"/>
    <col min="14857" max="14857" width="7.66666666666667" style="159" customWidth="1"/>
    <col min="14858" max="14858" width="6.66666666666667" style="159" customWidth="1"/>
    <col min="14859" max="14859" width="5.5" style="159" customWidth="1"/>
    <col min="14860" max="14860" width="5" style="159" customWidth="1"/>
    <col min="14861" max="14861" width="6.66666666666667" style="159" customWidth="1"/>
    <col min="14862" max="14862" width="7" style="159" customWidth="1"/>
    <col min="14863" max="14863" width="5.16666666666667" style="159" customWidth="1"/>
    <col min="14864" max="14864" width="6.16666666666667" style="159" customWidth="1"/>
    <col min="14865" max="14865" width="6.5" style="159" customWidth="1"/>
    <col min="14866" max="14866" width="6.66666666666667" style="159" customWidth="1"/>
    <col min="14867" max="14867" width="6.5" style="159" customWidth="1"/>
    <col min="14868" max="14868" width="9" style="159" customWidth="1"/>
    <col min="14869" max="14869" width="8.16666666666667" style="159" customWidth="1"/>
    <col min="14870" max="14870" width="9.66666666666667" style="159" customWidth="1"/>
    <col min="14871" max="14871" width="5.16666666666667" style="159" customWidth="1"/>
    <col min="14872" max="14872" width="9.16666666666667" style="159" customWidth="1"/>
    <col min="14873" max="14873" width="5.16666666666667" style="159" customWidth="1"/>
    <col min="14874" max="14874" width="9.16666666666667" style="159" customWidth="1"/>
    <col min="14875" max="14875" width="17.5" style="159" customWidth="1"/>
    <col min="14876" max="15107" width="9" style="159" customWidth="1"/>
    <col min="15108" max="15108" width="5.16666666666667" style="159" customWidth="1"/>
    <col min="15109" max="15109" width="14.6666666666667" style="159" customWidth="1"/>
    <col min="15110" max="15110" width="6.5" style="159" customWidth="1"/>
    <col min="15111" max="15111" width="7" style="159" customWidth="1"/>
    <col min="15112" max="15112" width="7.16666666666667" style="159" customWidth="1"/>
    <col min="15113" max="15113" width="7.66666666666667" style="159" customWidth="1"/>
    <col min="15114" max="15114" width="6.66666666666667" style="159" customWidth="1"/>
    <col min="15115" max="15115" width="5.5" style="159" customWidth="1"/>
    <col min="15116" max="15116" width="5" style="159" customWidth="1"/>
    <col min="15117" max="15117" width="6.66666666666667" style="159" customWidth="1"/>
    <col min="15118" max="15118" width="7" style="159" customWidth="1"/>
    <col min="15119" max="15119" width="5.16666666666667" style="159" customWidth="1"/>
    <col min="15120" max="15120" width="6.16666666666667" style="159" customWidth="1"/>
    <col min="15121" max="15121" width="6.5" style="159" customWidth="1"/>
    <col min="15122" max="15122" width="6.66666666666667" style="159" customWidth="1"/>
    <col min="15123" max="15123" width="6.5" style="159" customWidth="1"/>
    <col min="15124" max="15124" width="9" style="159" customWidth="1"/>
    <col min="15125" max="15125" width="8.16666666666667" style="159" customWidth="1"/>
    <col min="15126" max="15126" width="9.66666666666667" style="159" customWidth="1"/>
    <col min="15127" max="15127" width="5.16666666666667" style="159" customWidth="1"/>
    <col min="15128" max="15128" width="9.16666666666667" style="159" customWidth="1"/>
    <col min="15129" max="15129" width="5.16666666666667" style="159" customWidth="1"/>
    <col min="15130" max="15130" width="9.16666666666667" style="159" customWidth="1"/>
    <col min="15131" max="15131" width="17.5" style="159" customWidth="1"/>
    <col min="15132" max="15363" width="9" style="159" customWidth="1"/>
    <col min="15364" max="15364" width="5.16666666666667" style="159" customWidth="1"/>
    <col min="15365" max="15365" width="14.6666666666667" style="159" customWidth="1"/>
    <col min="15366" max="15366" width="6.5" style="159" customWidth="1"/>
    <col min="15367" max="15367" width="7" style="159" customWidth="1"/>
    <col min="15368" max="15368" width="7.16666666666667" style="159" customWidth="1"/>
    <col min="15369" max="15369" width="7.66666666666667" style="159" customWidth="1"/>
    <col min="15370" max="15370" width="6.66666666666667" style="159" customWidth="1"/>
    <col min="15371" max="15371" width="5.5" style="159" customWidth="1"/>
    <col min="15372" max="15372" width="5" style="159" customWidth="1"/>
    <col min="15373" max="15373" width="6.66666666666667" style="159" customWidth="1"/>
    <col min="15374" max="15374" width="7" style="159" customWidth="1"/>
    <col min="15375" max="15375" width="5.16666666666667" style="159" customWidth="1"/>
    <col min="15376" max="15376" width="6.16666666666667" style="159" customWidth="1"/>
    <col min="15377" max="15377" width="6.5" style="159" customWidth="1"/>
    <col min="15378" max="15378" width="6.66666666666667" style="159" customWidth="1"/>
    <col min="15379" max="15379" width="6.5" style="159" customWidth="1"/>
    <col min="15380" max="15380" width="9" style="159" customWidth="1"/>
    <col min="15381" max="15381" width="8.16666666666667" style="159" customWidth="1"/>
    <col min="15382" max="15382" width="9.66666666666667" style="159" customWidth="1"/>
    <col min="15383" max="15383" width="5.16666666666667" style="159" customWidth="1"/>
    <col min="15384" max="15384" width="9.16666666666667" style="159" customWidth="1"/>
    <col min="15385" max="15385" width="5.16666666666667" style="159" customWidth="1"/>
    <col min="15386" max="15386" width="9.16666666666667" style="159" customWidth="1"/>
    <col min="15387" max="15387" width="17.5" style="159" customWidth="1"/>
    <col min="15388" max="15619" width="9" style="159" customWidth="1"/>
    <col min="15620" max="15620" width="5.16666666666667" style="159" customWidth="1"/>
    <col min="15621" max="15621" width="14.6666666666667" style="159" customWidth="1"/>
    <col min="15622" max="15622" width="6.5" style="159" customWidth="1"/>
    <col min="15623" max="15623" width="7" style="159" customWidth="1"/>
    <col min="15624" max="15624" width="7.16666666666667" style="159" customWidth="1"/>
    <col min="15625" max="15625" width="7.66666666666667" style="159" customWidth="1"/>
    <col min="15626" max="15626" width="6.66666666666667" style="159" customWidth="1"/>
    <col min="15627" max="15627" width="5.5" style="159" customWidth="1"/>
    <col min="15628" max="15628" width="5" style="159" customWidth="1"/>
    <col min="15629" max="15629" width="6.66666666666667" style="159" customWidth="1"/>
    <col min="15630" max="15630" width="7" style="159" customWidth="1"/>
    <col min="15631" max="15631" width="5.16666666666667" style="159" customWidth="1"/>
    <col min="15632" max="15632" width="6.16666666666667" style="159" customWidth="1"/>
    <col min="15633" max="15633" width="6.5" style="159" customWidth="1"/>
    <col min="15634" max="15634" width="6.66666666666667" style="159" customWidth="1"/>
    <col min="15635" max="15635" width="6.5" style="159" customWidth="1"/>
    <col min="15636" max="15636" width="9" style="159" customWidth="1"/>
    <col min="15637" max="15637" width="8.16666666666667" style="159" customWidth="1"/>
    <col min="15638" max="15638" width="9.66666666666667" style="159" customWidth="1"/>
    <col min="15639" max="15639" width="5.16666666666667" style="159" customWidth="1"/>
    <col min="15640" max="15640" width="9.16666666666667" style="159" customWidth="1"/>
    <col min="15641" max="15641" width="5.16666666666667" style="159" customWidth="1"/>
    <col min="15642" max="15642" width="9.16666666666667" style="159" customWidth="1"/>
    <col min="15643" max="15643" width="17.5" style="159" customWidth="1"/>
    <col min="15644" max="15875" width="9" style="159" customWidth="1"/>
    <col min="15876" max="15876" width="5.16666666666667" style="159" customWidth="1"/>
    <col min="15877" max="15877" width="14.6666666666667" style="159" customWidth="1"/>
    <col min="15878" max="15878" width="6.5" style="159" customWidth="1"/>
    <col min="15879" max="15879" width="7" style="159" customWidth="1"/>
    <col min="15880" max="15880" width="7.16666666666667" style="159" customWidth="1"/>
    <col min="15881" max="15881" width="7.66666666666667" style="159" customWidth="1"/>
    <col min="15882" max="15882" width="6.66666666666667" style="159" customWidth="1"/>
    <col min="15883" max="15883" width="5.5" style="159" customWidth="1"/>
    <col min="15884" max="15884" width="5" style="159" customWidth="1"/>
    <col min="15885" max="15885" width="6.66666666666667" style="159" customWidth="1"/>
    <col min="15886" max="15886" width="7" style="159" customWidth="1"/>
    <col min="15887" max="15887" width="5.16666666666667" style="159" customWidth="1"/>
    <col min="15888" max="15888" width="6.16666666666667" style="159" customWidth="1"/>
    <col min="15889" max="15889" width="6.5" style="159" customWidth="1"/>
    <col min="15890" max="15890" width="6.66666666666667" style="159" customWidth="1"/>
    <col min="15891" max="15891" width="6.5" style="159" customWidth="1"/>
    <col min="15892" max="15892" width="9" style="159" customWidth="1"/>
    <col min="15893" max="15893" width="8.16666666666667" style="159" customWidth="1"/>
    <col min="15894" max="15894" width="9.66666666666667" style="159" customWidth="1"/>
    <col min="15895" max="15895" width="5.16666666666667" style="159" customWidth="1"/>
    <col min="15896" max="15896" width="9.16666666666667" style="159" customWidth="1"/>
    <col min="15897" max="15897" width="5.16666666666667" style="159" customWidth="1"/>
    <col min="15898" max="15898" width="9.16666666666667" style="159" customWidth="1"/>
    <col min="15899" max="15899" width="17.5" style="159" customWidth="1"/>
    <col min="15900" max="16131" width="9" style="159" customWidth="1"/>
    <col min="16132" max="16132" width="5.16666666666667" style="159" customWidth="1"/>
    <col min="16133" max="16133" width="14.6666666666667" style="159" customWidth="1"/>
    <col min="16134" max="16134" width="6.5" style="159" customWidth="1"/>
    <col min="16135" max="16135" width="7" style="159" customWidth="1"/>
    <col min="16136" max="16136" width="7.16666666666667" style="159" customWidth="1"/>
    <col min="16137" max="16137" width="7.66666666666667" style="159" customWidth="1"/>
    <col min="16138" max="16138" width="6.66666666666667" style="159" customWidth="1"/>
    <col min="16139" max="16139" width="5.5" style="159" customWidth="1"/>
    <col min="16140" max="16140" width="5" style="159" customWidth="1"/>
    <col min="16141" max="16141" width="6.66666666666667" style="159" customWidth="1"/>
    <col min="16142" max="16142" width="7" style="159" customWidth="1"/>
    <col min="16143" max="16143" width="5.16666666666667" style="159" customWidth="1"/>
    <col min="16144" max="16144" width="6.16666666666667" style="159" customWidth="1"/>
    <col min="16145" max="16145" width="6.5" style="159" customWidth="1"/>
    <col min="16146" max="16146" width="6.66666666666667" style="159" customWidth="1"/>
    <col min="16147" max="16147" width="6.5" style="159" customWidth="1"/>
    <col min="16148" max="16148" width="9" style="159" customWidth="1"/>
    <col min="16149" max="16149" width="8.16666666666667" style="159" customWidth="1"/>
    <col min="16150" max="16150" width="9.66666666666667" style="159" customWidth="1"/>
    <col min="16151" max="16151" width="5.16666666666667" style="159" customWidth="1"/>
    <col min="16152" max="16152" width="9.16666666666667" style="159" customWidth="1"/>
    <col min="16153" max="16153" width="5.16666666666667" style="159" customWidth="1"/>
    <col min="16154" max="16154" width="9.16666666666667" style="159" customWidth="1"/>
    <col min="16155" max="16155" width="17.5" style="159" customWidth="1"/>
    <col min="16156" max="16384" width="9" style="159" customWidth="1"/>
  </cols>
  <sheetData>
    <row r="2" ht="23.75" customHeight="1" spans="1:1">
      <c r="A2" s="264" t="s">
        <v>99</v>
      </c>
    </row>
    <row r="3" ht="17" customHeight="1" spans="1:1">
      <c r="A3" s="265" t="str">
        <f>"评估基准日："&amp;TEXT(基本信息输入表!M7,"yyyy年mm月dd日")</f>
        <v>评估基准日：2024年04月30日</v>
      </c>
    </row>
    <row r="4" ht="17" customHeight="1" spans="1:26">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13" t="s">
        <v>2019</v>
      </c>
    </row>
    <row r="5" spans="1:26">
      <c r="A5" s="266" t="str">
        <f>基本信息输入表!K6&amp;"："&amp;基本信息输入表!M6</f>
        <v>产权持有单位：昆明中石油昆仑车用天然气有限公司</v>
      </c>
      <c r="B5" s="266"/>
      <c r="C5" s="266"/>
      <c r="D5" s="266"/>
      <c r="E5" s="266"/>
      <c r="F5" s="266"/>
      <c r="G5" s="266"/>
      <c r="H5" s="266"/>
      <c r="I5" s="266"/>
      <c r="J5" s="274"/>
      <c r="K5" s="275"/>
      <c r="L5" s="274"/>
      <c r="M5" s="274"/>
      <c r="N5" s="274"/>
      <c r="O5" s="274"/>
      <c r="P5" s="276"/>
      <c r="Q5" s="283"/>
      <c r="R5" s="274"/>
      <c r="S5" s="265"/>
      <c r="T5" s="265"/>
      <c r="U5" s="265"/>
      <c r="V5" s="284"/>
      <c r="W5" s="274"/>
      <c r="X5" s="285"/>
      <c r="Y5" s="285"/>
      <c r="Z5" s="13" t="s">
        <v>1484</v>
      </c>
    </row>
    <row r="6" s="263" customFormat="1" ht="15.75" customHeight="1" spans="1:26">
      <c r="A6" s="267" t="s">
        <v>4</v>
      </c>
      <c r="B6" s="267" t="s">
        <v>1941</v>
      </c>
      <c r="C6" s="267" t="s">
        <v>2020</v>
      </c>
      <c r="D6" s="267" t="s">
        <v>2021</v>
      </c>
      <c r="E6" s="267" t="s">
        <v>2022</v>
      </c>
      <c r="F6" s="267" t="s">
        <v>2023</v>
      </c>
      <c r="G6" s="267" t="s">
        <v>2024</v>
      </c>
      <c r="H6" s="267" t="s">
        <v>2025</v>
      </c>
      <c r="I6" s="267" t="s">
        <v>2026</v>
      </c>
      <c r="J6" s="267" t="s">
        <v>2027</v>
      </c>
      <c r="K6" s="267" t="s">
        <v>2028</v>
      </c>
      <c r="L6" s="267" t="s">
        <v>2029</v>
      </c>
      <c r="M6" s="267" t="s">
        <v>2030</v>
      </c>
      <c r="N6" s="267" t="s">
        <v>2031</v>
      </c>
      <c r="O6" s="267" t="s">
        <v>2032</v>
      </c>
      <c r="P6" s="277" t="s">
        <v>2033</v>
      </c>
      <c r="Q6" s="267" t="s">
        <v>1955</v>
      </c>
      <c r="R6" s="267" t="s">
        <v>2034</v>
      </c>
      <c r="S6" s="286" t="s">
        <v>1491</v>
      </c>
      <c r="T6" s="81"/>
      <c r="U6" s="287" t="s">
        <v>1492</v>
      </c>
      <c r="V6" s="288" t="s">
        <v>7</v>
      </c>
      <c r="W6" s="84"/>
      <c r="X6" s="81"/>
      <c r="Y6" s="288" t="s">
        <v>683</v>
      </c>
      <c r="Z6" s="292" t="s">
        <v>176</v>
      </c>
    </row>
    <row r="7" s="263" customFormat="1" spans="1:27">
      <c r="A7" s="100"/>
      <c r="B7" s="100"/>
      <c r="C7" s="100"/>
      <c r="D7" s="100"/>
      <c r="E7" s="268" t="s">
        <v>2035</v>
      </c>
      <c r="F7" s="100"/>
      <c r="G7" s="100"/>
      <c r="H7" s="100"/>
      <c r="I7" s="100"/>
      <c r="J7" s="100"/>
      <c r="K7" s="100"/>
      <c r="L7" s="100"/>
      <c r="M7" s="100"/>
      <c r="N7" s="100"/>
      <c r="O7" s="100"/>
      <c r="P7" s="100"/>
      <c r="Q7" s="100"/>
      <c r="R7" s="100"/>
      <c r="S7" s="109" t="s">
        <v>10</v>
      </c>
      <c r="T7" s="109" t="s">
        <v>11</v>
      </c>
      <c r="U7" s="95"/>
      <c r="V7" s="289" t="s">
        <v>10</v>
      </c>
      <c r="W7" s="110" t="s">
        <v>1394</v>
      </c>
      <c r="X7" s="289" t="s">
        <v>11</v>
      </c>
      <c r="Y7" s="100"/>
      <c r="Z7" s="100"/>
      <c r="AA7" s="8" t="s">
        <v>1501</v>
      </c>
    </row>
    <row r="8" ht="15.75" customHeight="1" spans="1:27">
      <c r="A8" s="58" t="str">
        <f>IF(B8="","",ROW()-6)</f>
        <v/>
      </c>
      <c r="B8" s="58"/>
      <c r="C8" s="269"/>
      <c r="D8" s="58"/>
      <c r="E8" s="269"/>
      <c r="F8" s="99"/>
      <c r="G8" s="99"/>
      <c r="H8" s="99"/>
      <c r="I8" s="99"/>
      <c r="J8" s="58"/>
      <c r="K8" s="99"/>
      <c r="L8" s="99"/>
      <c r="M8" s="99"/>
      <c r="N8" s="99"/>
      <c r="O8" s="99"/>
      <c r="P8" s="278"/>
      <c r="Q8" s="99"/>
      <c r="R8" s="99"/>
      <c r="S8" s="290"/>
      <c r="T8" s="290"/>
      <c r="U8" s="290"/>
      <c r="V8" s="290"/>
      <c r="W8" s="99"/>
      <c r="X8" s="291"/>
      <c r="Y8" s="69" t="str">
        <f>IF(T8-U8=0,"",(X8-T8+U8)/(T8-U8)*100)</f>
        <v/>
      </c>
      <c r="Z8" s="293"/>
      <c r="AA8" s="202" t="s">
        <v>2036</v>
      </c>
    </row>
    <row r="9" ht="15.75" customHeight="1" spans="1:27">
      <c r="A9" s="58" t="str">
        <f t="shared" ref="A9:A24" si="0">IF(B9="","",ROW()-6)</f>
        <v/>
      </c>
      <c r="B9" s="58"/>
      <c r="C9" s="269"/>
      <c r="D9" s="58"/>
      <c r="E9" s="269"/>
      <c r="F9" s="99"/>
      <c r="G9" s="99"/>
      <c r="H9" s="99"/>
      <c r="I9" s="99"/>
      <c r="J9" s="58"/>
      <c r="K9" s="99"/>
      <c r="L9" s="99"/>
      <c r="M9" s="99"/>
      <c r="N9" s="99"/>
      <c r="O9" s="99"/>
      <c r="P9" s="278"/>
      <c r="Q9" s="99"/>
      <c r="R9" s="99"/>
      <c r="S9" s="290"/>
      <c r="T9" s="290"/>
      <c r="U9" s="290"/>
      <c r="V9" s="290"/>
      <c r="W9" s="99"/>
      <c r="X9" s="291"/>
      <c r="Y9" s="69" t="str">
        <f t="shared" ref="Y9:Y27" si="1">IF(T9-U9=0,"",(X9-T9+U9)/(T9-U9)*100)</f>
        <v/>
      </c>
      <c r="Z9" s="293"/>
      <c r="AA9" s="202" t="s">
        <v>2037</v>
      </c>
    </row>
    <row r="10" ht="15.75" customHeight="1" spans="1:27">
      <c r="A10" s="58" t="str">
        <f t="shared" si="0"/>
        <v/>
      </c>
      <c r="B10" s="58"/>
      <c r="C10" s="269"/>
      <c r="D10" s="58"/>
      <c r="E10" s="269"/>
      <c r="F10" s="99"/>
      <c r="G10" s="99"/>
      <c r="H10" s="99"/>
      <c r="I10" s="99"/>
      <c r="J10" s="58"/>
      <c r="K10" s="99"/>
      <c r="L10" s="99"/>
      <c r="M10" s="99"/>
      <c r="N10" s="99"/>
      <c r="O10" s="99"/>
      <c r="P10" s="278"/>
      <c r="Q10" s="99"/>
      <c r="R10" s="99"/>
      <c r="S10" s="290"/>
      <c r="T10" s="290"/>
      <c r="U10" s="290"/>
      <c r="V10" s="290"/>
      <c r="W10" s="99"/>
      <c r="X10" s="291"/>
      <c r="Y10" s="69" t="str">
        <f t="shared" si="1"/>
        <v/>
      </c>
      <c r="Z10" s="293"/>
      <c r="AA10" s="202" t="s">
        <v>2038</v>
      </c>
    </row>
    <row r="11" ht="15.75" customHeight="1" spans="1:27">
      <c r="A11" s="58" t="str">
        <f t="shared" si="0"/>
        <v/>
      </c>
      <c r="B11" s="58"/>
      <c r="C11" s="269"/>
      <c r="D11" s="58"/>
      <c r="E11" s="269"/>
      <c r="F11" s="99"/>
      <c r="G11" s="99"/>
      <c r="H11" s="99"/>
      <c r="I11" s="99"/>
      <c r="J11" s="58"/>
      <c r="K11" s="99"/>
      <c r="L11" s="99"/>
      <c r="M11" s="99"/>
      <c r="N11" s="99"/>
      <c r="O11" s="99"/>
      <c r="P11" s="278"/>
      <c r="Q11" s="99"/>
      <c r="R11" s="99"/>
      <c r="S11" s="290"/>
      <c r="T11" s="290"/>
      <c r="U11" s="290"/>
      <c r="V11" s="290"/>
      <c r="W11" s="99"/>
      <c r="X11" s="291"/>
      <c r="Y11" s="69" t="str">
        <f t="shared" si="1"/>
        <v/>
      </c>
      <c r="Z11" s="293"/>
      <c r="AA11" s="202" t="s">
        <v>2039</v>
      </c>
    </row>
    <row r="12" ht="15.75" customHeight="1" spans="1:27">
      <c r="A12" s="58" t="str">
        <f t="shared" si="0"/>
        <v/>
      </c>
      <c r="B12" s="58"/>
      <c r="C12" s="269"/>
      <c r="D12" s="58"/>
      <c r="E12" s="269"/>
      <c r="F12" s="99"/>
      <c r="G12" s="99"/>
      <c r="H12" s="99"/>
      <c r="I12" s="99"/>
      <c r="J12" s="58"/>
      <c r="K12" s="99"/>
      <c r="L12" s="99"/>
      <c r="M12" s="99"/>
      <c r="N12" s="99"/>
      <c r="O12" s="99"/>
      <c r="P12" s="278"/>
      <c r="Q12" s="99"/>
      <c r="R12" s="99"/>
      <c r="S12" s="290"/>
      <c r="T12" s="290"/>
      <c r="U12" s="290"/>
      <c r="V12" s="290"/>
      <c r="W12" s="99"/>
      <c r="X12" s="291"/>
      <c r="Y12" s="69" t="str">
        <f t="shared" si="1"/>
        <v/>
      </c>
      <c r="Z12" s="293"/>
      <c r="AA12" s="202" t="s">
        <v>2040</v>
      </c>
    </row>
    <row r="13" ht="15.75" customHeight="1" spans="1:27">
      <c r="A13" s="58" t="str">
        <f t="shared" si="0"/>
        <v/>
      </c>
      <c r="B13" s="58"/>
      <c r="C13" s="269"/>
      <c r="D13" s="58"/>
      <c r="E13" s="269"/>
      <c r="F13" s="99"/>
      <c r="G13" s="99"/>
      <c r="H13" s="99"/>
      <c r="I13" s="99"/>
      <c r="J13" s="58"/>
      <c r="K13" s="99"/>
      <c r="L13" s="99"/>
      <c r="M13" s="99"/>
      <c r="N13" s="99"/>
      <c r="O13" s="99"/>
      <c r="P13" s="278"/>
      <c r="Q13" s="99"/>
      <c r="R13" s="99"/>
      <c r="S13" s="290"/>
      <c r="T13" s="290"/>
      <c r="U13" s="290"/>
      <c r="V13" s="290"/>
      <c r="W13" s="99"/>
      <c r="X13" s="291"/>
      <c r="Y13" s="69" t="str">
        <f t="shared" si="1"/>
        <v/>
      </c>
      <c r="Z13" s="293"/>
      <c r="AA13" s="202" t="s">
        <v>2041</v>
      </c>
    </row>
    <row r="14" ht="15.75" customHeight="1" spans="1:27">
      <c r="A14" s="58" t="str">
        <f t="shared" si="0"/>
        <v/>
      </c>
      <c r="B14" s="58"/>
      <c r="C14" s="269"/>
      <c r="D14" s="58"/>
      <c r="E14" s="269"/>
      <c r="F14" s="99"/>
      <c r="G14" s="99"/>
      <c r="H14" s="99"/>
      <c r="I14" s="99"/>
      <c r="J14" s="58"/>
      <c r="K14" s="99"/>
      <c r="L14" s="99"/>
      <c r="M14" s="99"/>
      <c r="N14" s="99"/>
      <c r="O14" s="99"/>
      <c r="P14" s="278"/>
      <c r="Q14" s="99"/>
      <c r="R14" s="99"/>
      <c r="S14" s="290"/>
      <c r="T14" s="290"/>
      <c r="U14" s="290"/>
      <c r="V14" s="290"/>
      <c r="W14" s="99"/>
      <c r="X14" s="291"/>
      <c r="Y14" s="69" t="str">
        <f t="shared" si="1"/>
        <v/>
      </c>
      <c r="Z14" s="293"/>
      <c r="AA14" s="202" t="s">
        <v>2042</v>
      </c>
    </row>
    <row r="15" ht="15.75" customHeight="1" spans="1:27">
      <c r="A15" s="58" t="str">
        <f t="shared" si="0"/>
        <v/>
      </c>
      <c r="B15" s="58"/>
      <c r="C15" s="269"/>
      <c r="D15" s="58"/>
      <c r="E15" s="269"/>
      <c r="F15" s="99"/>
      <c r="G15" s="99"/>
      <c r="H15" s="99"/>
      <c r="I15" s="99"/>
      <c r="J15" s="58"/>
      <c r="K15" s="99"/>
      <c r="L15" s="99"/>
      <c r="M15" s="99"/>
      <c r="N15" s="99"/>
      <c r="O15" s="99"/>
      <c r="P15" s="278"/>
      <c r="Q15" s="99"/>
      <c r="R15" s="99"/>
      <c r="S15" s="290"/>
      <c r="T15" s="290"/>
      <c r="U15" s="290"/>
      <c r="V15" s="290"/>
      <c r="W15" s="99"/>
      <c r="X15" s="291"/>
      <c r="Y15" s="69" t="str">
        <f t="shared" si="1"/>
        <v/>
      </c>
      <c r="Z15" s="293"/>
      <c r="AA15" s="202" t="s">
        <v>2043</v>
      </c>
    </row>
    <row r="16" ht="15.75" customHeight="1" spans="1:27">
      <c r="A16" s="58" t="str">
        <f t="shared" si="0"/>
        <v/>
      </c>
      <c r="B16" s="58"/>
      <c r="C16" s="269"/>
      <c r="D16" s="58"/>
      <c r="E16" s="269"/>
      <c r="F16" s="99"/>
      <c r="G16" s="99"/>
      <c r="H16" s="99"/>
      <c r="I16" s="99"/>
      <c r="J16" s="58"/>
      <c r="K16" s="99"/>
      <c r="L16" s="99"/>
      <c r="M16" s="99"/>
      <c r="N16" s="99"/>
      <c r="O16" s="99"/>
      <c r="P16" s="278"/>
      <c r="Q16" s="99"/>
      <c r="R16" s="99"/>
      <c r="S16" s="290"/>
      <c r="T16" s="290"/>
      <c r="U16" s="290"/>
      <c r="V16" s="290"/>
      <c r="W16" s="99"/>
      <c r="X16" s="291"/>
      <c r="Y16" s="69" t="str">
        <f t="shared" si="1"/>
        <v/>
      </c>
      <c r="Z16" s="293"/>
      <c r="AA16" s="202" t="s">
        <v>2044</v>
      </c>
    </row>
    <row r="17" ht="15.75" customHeight="1" spans="1:27">
      <c r="A17" s="58" t="str">
        <f t="shared" si="0"/>
        <v/>
      </c>
      <c r="B17" s="58"/>
      <c r="C17" s="269"/>
      <c r="D17" s="58"/>
      <c r="E17" s="269"/>
      <c r="F17" s="99"/>
      <c r="G17" s="99"/>
      <c r="H17" s="99"/>
      <c r="I17" s="99"/>
      <c r="J17" s="58"/>
      <c r="K17" s="99"/>
      <c r="L17" s="99"/>
      <c r="M17" s="99"/>
      <c r="N17" s="99"/>
      <c r="O17" s="99"/>
      <c r="P17" s="278"/>
      <c r="Q17" s="99"/>
      <c r="R17" s="99"/>
      <c r="S17" s="290"/>
      <c r="T17" s="290"/>
      <c r="U17" s="290"/>
      <c r="V17" s="290"/>
      <c r="W17" s="99"/>
      <c r="X17" s="291"/>
      <c r="Y17" s="69" t="str">
        <f t="shared" si="1"/>
        <v/>
      </c>
      <c r="Z17" s="293"/>
      <c r="AA17" s="202" t="s">
        <v>2045</v>
      </c>
    </row>
    <row r="18" ht="15.75" customHeight="1" spans="1:27">
      <c r="A18" s="58" t="str">
        <f t="shared" si="0"/>
        <v/>
      </c>
      <c r="B18" s="58"/>
      <c r="C18" s="269"/>
      <c r="D18" s="58"/>
      <c r="E18" s="269"/>
      <c r="F18" s="99"/>
      <c r="G18" s="99"/>
      <c r="H18" s="99"/>
      <c r="I18" s="99"/>
      <c r="J18" s="58"/>
      <c r="K18" s="99"/>
      <c r="L18" s="99"/>
      <c r="M18" s="99"/>
      <c r="N18" s="99"/>
      <c r="O18" s="99"/>
      <c r="P18" s="278"/>
      <c r="Q18" s="99"/>
      <c r="R18" s="99"/>
      <c r="S18" s="290"/>
      <c r="T18" s="290"/>
      <c r="U18" s="290"/>
      <c r="V18" s="290"/>
      <c r="W18" s="99"/>
      <c r="X18" s="291"/>
      <c r="Y18" s="69" t="str">
        <f t="shared" si="1"/>
        <v/>
      </c>
      <c r="Z18" s="293"/>
      <c r="AA18" s="202" t="s">
        <v>2046</v>
      </c>
    </row>
    <row r="19" ht="15.75" customHeight="1" spans="1:27">
      <c r="A19" s="58" t="str">
        <f t="shared" si="0"/>
        <v/>
      </c>
      <c r="B19" s="58"/>
      <c r="C19" s="269"/>
      <c r="D19" s="58"/>
      <c r="E19" s="269"/>
      <c r="F19" s="99"/>
      <c r="G19" s="99"/>
      <c r="H19" s="99"/>
      <c r="I19" s="99"/>
      <c r="J19" s="58"/>
      <c r="K19" s="99"/>
      <c r="L19" s="99"/>
      <c r="M19" s="99"/>
      <c r="N19" s="99"/>
      <c r="O19" s="99"/>
      <c r="P19" s="278"/>
      <c r="Q19" s="99"/>
      <c r="R19" s="99"/>
      <c r="S19" s="290"/>
      <c r="T19" s="290"/>
      <c r="U19" s="290"/>
      <c r="V19" s="290"/>
      <c r="W19" s="99"/>
      <c r="X19" s="291"/>
      <c r="Y19" s="69" t="str">
        <f t="shared" si="1"/>
        <v/>
      </c>
      <c r="Z19" s="293"/>
      <c r="AA19" s="202" t="s">
        <v>2047</v>
      </c>
    </row>
    <row r="20" ht="15.75" customHeight="1" spans="1:27">
      <c r="A20" s="58" t="str">
        <f t="shared" si="0"/>
        <v/>
      </c>
      <c r="B20" s="58"/>
      <c r="C20" s="269"/>
      <c r="D20" s="58"/>
      <c r="E20" s="269"/>
      <c r="F20" s="99"/>
      <c r="G20" s="99"/>
      <c r="H20" s="99"/>
      <c r="I20" s="99"/>
      <c r="J20" s="58"/>
      <c r="K20" s="99"/>
      <c r="L20" s="99"/>
      <c r="M20" s="99"/>
      <c r="N20" s="99"/>
      <c r="O20" s="99"/>
      <c r="P20" s="278"/>
      <c r="Q20" s="99"/>
      <c r="R20" s="99"/>
      <c r="S20" s="290"/>
      <c r="T20" s="290"/>
      <c r="U20" s="290"/>
      <c r="V20" s="290"/>
      <c r="W20" s="99"/>
      <c r="X20" s="291"/>
      <c r="Y20" s="69" t="str">
        <f t="shared" si="1"/>
        <v/>
      </c>
      <c r="Z20" s="293"/>
      <c r="AA20" s="202" t="s">
        <v>2048</v>
      </c>
    </row>
    <row r="21" ht="15.75" customHeight="1" spans="1:27">
      <c r="A21" s="58" t="str">
        <f t="shared" si="0"/>
        <v/>
      </c>
      <c r="B21" s="58"/>
      <c r="C21" s="269"/>
      <c r="D21" s="58"/>
      <c r="E21" s="269"/>
      <c r="F21" s="99"/>
      <c r="G21" s="99"/>
      <c r="H21" s="99"/>
      <c r="I21" s="99"/>
      <c r="J21" s="58"/>
      <c r="K21" s="99"/>
      <c r="L21" s="99"/>
      <c r="M21" s="99"/>
      <c r="N21" s="99"/>
      <c r="O21" s="99"/>
      <c r="P21" s="278"/>
      <c r="Q21" s="99"/>
      <c r="R21" s="99"/>
      <c r="S21" s="290"/>
      <c r="T21" s="290"/>
      <c r="U21" s="290"/>
      <c r="V21" s="290"/>
      <c r="W21" s="99"/>
      <c r="X21" s="291"/>
      <c r="Y21" s="69" t="str">
        <f t="shared" si="1"/>
        <v/>
      </c>
      <c r="Z21" s="293"/>
      <c r="AA21" s="202" t="s">
        <v>2049</v>
      </c>
    </row>
    <row r="22" ht="15.75" customHeight="1" spans="1:27">
      <c r="A22" s="58" t="str">
        <f t="shared" si="0"/>
        <v/>
      </c>
      <c r="B22" s="58"/>
      <c r="C22" s="269"/>
      <c r="D22" s="58"/>
      <c r="E22" s="269"/>
      <c r="F22" s="99"/>
      <c r="G22" s="99"/>
      <c r="H22" s="99"/>
      <c r="I22" s="99"/>
      <c r="J22" s="58"/>
      <c r="K22" s="99"/>
      <c r="L22" s="99"/>
      <c r="M22" s="99"/>
      <c r="N22" s="99"/>
      <c r="O22" s="99"/>
      <c r="P22" s="278"/>
      <c r="Q22" s="99"/>
      <c r="R22" s="99"/>
      <c r="S22" s="290"/>
      <c r="T22" s="290"/>
      <c r="U22" s="290"/>
      <c r="V22" s="290"/>
      <c r="W22" s="99"/>
      <c r="X22" s="291"/>
      <c r="Y22" s="69" t="str">
        <f t="shared" si="1"/>
        <v/>
      </c>
      <c r="Z22" s="293"/>
      <c r="AA22" s="202" t="s">
        <v>2050</v>
      </c>
    </row>
    <row r="23" ht="15.75" customHeight="1" spans="1:27">
      <c r="A23" s="58" t="str">
        <f t="shared" si="0"/>
        <v/>
      </c>
      <c r="B23" s="58"/>
      <c r="C23" s="269"/>
      <c r="D23" s="58"/>
      <c r="E23" s="269"/>
      <c r="F23" s="99"/>
      <c r="G23" s="99"/>
      <c r="H23" s="99"/>
      <c r="I23" s="99"/>
      <c r="J23" s="58"/>
      <c r="K23" s="99"/>
      <c r="L23" s="99"/>
      <c r="M23" s="99"/>
      <c r="N23" s="99"/>
      <c r="O23" s="99"/>
      <c r="P23" s="278"/>
      <c r="Q23" s="99"/>
      <c r="R23" s="99"/>
      <c r="S23" s="290"/>
      <c r="T23" s="290"/>
      <c r="U23" s="290"/>
      <c r="V23" s="290"/>
      <c r="W23" s="99"/>
      <c r="X23" s="291"/>
      <c r="Y23" s="69" t="str">
        <f t="shared" si="1"/>
        <v/>
      </c>
      <c r="Z23" s="293"/>
      <c r="AA23" s="202" t="s">
        <v>2051</v>
      </c>
    </row>
    <row r="24" spans="1:27">
      <c r="A24" s="58" t="str">
        <f t="shared" si="0"/>
        <v/>
      </c>
      <c r="B24" s="58"/>
      <c r="C24" s="269"/>
      <c r="D24" s="58"/>
      <c r="E24" s="269"/>
      <c r="F24" s="99"/>
      <c r="G24" s="99"/>
      <c r="H24" s="99"/>
      <c r="I24" s="99"/>
      <c r="J24" s="58"/>
      <c r="K24" s="99"/>
      <c r="L24" s="99"/>
      <c r="M24" s="99"/>
      <c r="N24" s="99"/>
      <c r="O24" s="99"/>
      <c r="P24" s="278"/>
      <c r="Q24" s="99"/>
      <c r="R24" s="99"/>
      <c r="S24" s="290"/>
      <c r="T24" s="290"/>
      <c r="U24" s="290"/>
      <c r="V24" s="290"/>
      <c r="W24" s="99"/>
      <c r="X24" s="291"/>
      <c r="Y24" s="69" t="str">
        <f t="shared" si="1"/>
        <v/>
      </c>
      <c r="Z24" s="293"/>
      <c r="AA24" s="202" t="s">
        <v>2052</v>
      </c>
    </row>
    <row r="25" ht="15.75" customHeight="1" spans="1:26">
      <c r="A25" s="58" t="s">
        <v>2053</v>
      </c>
      <c r="B25" s="84"/>
      <c r="C25" s="81"/>
      <c r="D25" s="58"/>
      <c r="E25" s="269"/>
      <c r="F25" s="99"/>
      <c r="G25" s="99"/>
      <c r="H25" s="99"/>
      <c r="I25" s="99"/>
      <c r="J25" s="58"/>
      <c r="K25" s="99"/>
      <c r="L25" s="99"/>
      <c r="M25" s="99"/>
      <c r="N25" s="99"/>
      <c r="O25" s="99"/>
      <c r="P25" s="279"/>
      <c r="Q25" s="99"/>
      <c r="R25" s="99"/>
      <c r="S25" s="290">
        <f>SUM(S8:S24)</f>
        <v>0</v>
      </c>
      <c r="T25" s="290">
        <f>SUM(T8:T24)</f>
        <v>0</v>
      </c>
      <c r="U25" s="290">
        <f>SUM(U8:U24)</f>
        <v>0</v>
      </c>
      <c r="V25" s="290">
        <f>SUM(V8:V24)</f>
        <v>0</v>
      </c>
      <c r="W25" s="290"/>
      <c r="X25" s="290">
        <f>SUM(X8:X24)</f>
        <v>0</v>
      </c>
      <c r="Y25" s="69" t="str">
        <f t="shared" si="1"/>
        <v/>
      </c>
      <c r="Z25" s="293"/>
    </row>
    <row r="26" ht="15.75" customHeight="1" spans="1:26">
      <c r="A26" s="58" t="s">
        <v>2054</v>
      </c>
      <c r="B26" s="84"/>
      <c r="C26" s="81"/>
      <c r="D26" s="58"/>
      <c r="E26" s="269"/>
      <c r="F26" s="99"/>
      <c r="G26" s="99"/>
      <c r="H26" s="99"/>
      <c r="I26" s="99"/>
      <c r="J26" s="58"/>
      <c r="K26" s="99"/>
      <c r="L26" s="99"/>
      <c r="M26" s="99"/>
      <c r="N26" s="99"/>
      <c r="O26" s="99"/>
      <c r="P26" s="279"/>
      <c r="Q26" s="99"/>
      <c r="R26" s="99"/>
      <c r="S26" s="290"/>
      <c r="T26" s="290">
        <f>U25</f>
        <v>0</v>
      </c>
      <c r="U26" s="290"/>
      <c r="V26" s="291"/>
      <c r="W26" s="290"/>
      <c r="X26" s="291"/>
      <c r="Y26" s="69"/>
      <c r="Z26" s="293"/>
    </row>
    <row r="27" customHeight="1" spans="1:26">
      <c r="A27" s="23" t="s">
        <v>102</v>
      </c>
      <c r="B27" s="15"/>
      <c r="C27" s="24"/>
      <c r="D27" s="270"/>
      <c r="E27" s="270"/>
      <c r="F27" s="271"/>
      <c r="G27" s="272"/>
      <c r="H27" s="272"/>
      <c r="I27" s="272"/>
      <c r="J27" s="280"/>
      <c r="K27" s="272"/>
      <c r="L27" s="272"/>
      <c r="M27" s="272"/>
      <c r="N27" s="272"/>
      <c r="O27" s="26"/>
      <c r="P27" s="281"/>
      <c r="Q27" s="26"/>
      <c r="R27" s="26"/>
      <c r="S27" s="26">
        <f>S25-S26</f>
        <v>0</v>
      </c>
      <c r="T27" s="26">
        <f>T25-T26</f>
        <v>0</v>
      </c>
      <c r="U27" s="26"/>
      <c r="V27" s="26">
        <f>V25</f>
        <v>0</v>
      </c>
      <c r="W27" s="26"/>
      <c r="X27" s="26">
        <f>X25</f>
        <v>0</v>
      </c>
      <c r="Y27" s="69" t="str">
        <f t="shared" si="1"/>
        <v/>
      </c>
      <c r="Z27" s="270"/>
    </row>
    <row r="28" spans="1:27">
      <c r="A28" s="159" t="str">
        <f>基本信息输入表!$K$6&amp;"填表人："&amp;基本信息输入表!$M$60</f>
        <v>产权持有单位填表人：包娴</v>
      </c>
      <c r="X28" s="273" t="str">
        <f>"评估人员："&amp;基本信息输入表!$Q$60</f>
        <v>评估人员：资谷才、王晓</v>
      </c>
      <c r="AA28" s="159" t="s">
        <v>1523</v>
      </c>
    </row>
    <row r="29" spans="1:2">
      <c r="A29" s="273" t="str">
        <f>"填表日期："&amp;YEAR(基本信息输入表!$O$60)&amp;"年"&amp;MONTH(基本信息输入表!$O$60)&amp;"月"&amp;DAY(基本信息输入表!$O$60)&amp;"日"</f>
        <v>填表日期：2024年5月8日</v>
      </c>
      <c r="B29" s="273"/>
    </row>
    <row r="32" ht="15.75" customHeight="1" spans="12:12">
      <c r="L32" s="282"/>
    </row>
    <row r="33" ht="15.75" customHeight="1" spans="12:12">
      <c r="L33" s="282"/>
    </row>
    <row r="34" ht="15.75" customHeight="1" spans="12:12">
      <c r="L34" s="282"/>
    </row>
    <row r="35" ht="15.75" customHeight="1" spans="12:12">
      <c r="L35" s="282"/>
    </row>
    <row r="36" ht="15.75" customHeight="1" spans="12:12">
      <c r="L36" s="282"/>
    </row>
    <row r="37" ht="15.75" customHeight="1" spans="12:12">
      <c r="L37" s="282"/>
    </row>
    <row r="38" ht="15.75" customHeight="1" spans="12:12">
      <c r="L38" s="282"/>
    </row>
    <row r="39" ht="15.75" customHeight="1" spans="12:12">
      <c r="L39" s="282"/>
    </row>
  </sheetData>
  <mergeCells count="27">
    <mergeCell ref="A2:Z2"/>
    <mergeCell ref="A3:Z3"/>
    <mergeCell ref="S6:T6"/>
    <mergeCell ref="V6:X6"/>
    <mergeCell ref="A25:C25"/>
    <mergeCell ref="A26:C26"/>
    <mergeCell ref="A27:C27"/>
    <mergeCell ref="A6:A7"/>
    <mergeCell ref="B6:B7"/>
    <mergeCell ref="C6:C7"/>
    <mergeCell ref="D6:D7"/>
    <mergeCell ref="F6:F7"/>
    <mergeCell ref="G6:G7"/>
    <mergeCell ref="H6:H7"/>
    <mergeCell ref="I6:I7"/>
    <mergeCell ref="J6:J7"/>
    <mergeCell ref="K6:K7"/>
    <mergeCell ref="L6:L7"/>
    <mergeCell ref="M6:M7"/>
    <mergeCell ref="N6:N7"/>
    <mergeCell ref="O6:O7"/>
    <mergeCell ref="P6:P7"/>
    <mergeCell ref="Q6:Q7"/>
    <mergeCell ref="R6:R7"/>
    <mergeCell ref="U6:U7"/>
    <mergeCell ref="Y6:Y7"/>
    <mergeCell ref="Z6:Z7"/>
  </mergeCell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colBreaks count="2" manualBreakCount="2">
    <brk id="8" max="28" man="1"/>
    <brk id="18" max="1048575" man="1"/>
  </colBreaks>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pageSetUpPr fitToPage="1"/>
  </sheetPr>
  <dimension ref="A1:K5"/>
  <sheetViews>
    <sheetView showGridLines="0" tabSelected="1" view="pageBreakPreview" zoomScaleNormal="96" workbookViewId="0">
      <selection activeCell="H15" sqref="H15"/>
    </sheetView>
  </sheetViews>
  <sheetFormatPr defaultColWidth="9" defaultRowHeight="15.75" customHeight="1" outlineLevelRow="4"/>
  <cols>
    <col min="1" max="1" width="4.16666666666667" style="9" customWidth="1"/>
    <col min="2" max="2" width="11.75" style="8" customWidth="1"/>
    <col min="3" max="3" width="10.5833333333333" style="9" customWidth="1"/>
    <col min="4" max="4" width="23.1666666666667" style="8" customWidth="1"/>
    <col min="5" max="5" width="9" style="9" hidden="1" customWidth="1"/>
    <col min="6" max="6" width="9" style="9" customWidth="1"/>
    <col min="7" max="7" width="9" style="9" hidden="1" customWidth="1"/>
    <col min="8" max="8" width="9.08333333333333" style="9" customWidth="1"/>
    <col min="9" max="9" width="5.08333333333333" style="9" customWidth="1"/>
    <col min="10" max="10" width="14.625" style="9" customWidth="1"/>
    <col min="11" max="11" width="15.625" style="9" customWidth="1"/>
    <col min="12" max="13" width="9" style="9" customWidth="1"/>
    <col min="14" max="16384" width="9" style="9"/>
  </cols>
  <sheetData>
    <row r="1" customHeight="1" spans="1:1">
      <c r="A1" s="10" t="s">
        <v>0</v>
      </c>
    </row>
    <row r="2" s="7" customFormat="1" ht="30" customHeight="1" spans="1:1">
      <c r="A2" s="11" t="s">
        <v>2055</v>
      </c>
    </row>
    <row r="3" s="8" customFormat="1" ht="24.5" customHeight="1" spans="1:11">
      <c r="A3" s="32" t="s">
        <v>4</v>
      </c>
      <c r="B3" s="99" t="s">
        <v>2056</v>
      </c>
      <c r="C3" s="99" t="s">
        <v>1318</v>
      </c>
      <c r="D3" s="99" t="s">
        <v>2057</v>
      </c>
      <c r="E3" s="79" t="s">
        <v>2058</v>
      </c>
      <c r="F3" s="79" t="s">
        <v>1998</v>
      </c>
      <c r="G3" s="79" t="s">
        <v>2059</v>
      </c>
      <c r="H3" s="99" t="s">
        <v>1250</v>
      </c>
      <c r="I3" s="99" t="s">
        <v>1251</v>
      </c>
      <c r="J3" s="99" t="s">
        <v>2060</v>
      </c>
      <c r="K3" s="99" t="s">
        <v>1390</v>
      </c>
    </row>
    <row r="4" s="8" customFormat="1" ht="29.25" customHeight="1" spans="1:11">
      <c r="A4" s="100"/>
      <c r="B4" s="213"/>
      <c r="C4" s="100"/>
      <c r="D4" s="213"/>
      <c r="E4" s="95"/>
      <c r="F4" s="95"/>
      <c r="G4" s="95"/>
      <c r="H4" s="100"/>
      <c r="I4" s="100"/>
      <c r="J4" s="100"/>
      <c r="K4" s="100"/>
    </row>
    <row r="5" ht="26" customHeight="1" spans="1:11">
      <c r="A5" s="58">
        <v>1</v>
      </c>
      <c r="B5" s="260" t="s">
        <v>2061</v>
      </c>
      <c r="C5" s="211" t="s">
        <v>2062</v>
      </c>
      <c r="D5" s="260" t="s">
        <v>2063</v>
      </c>
      <c r="E5" s="261"/>
      <c r="F5" s="262" t="s">
        <v>2064</v>
      </c>
      <c r="G5" s="99"/>
      <c r="H5" s="260" t="s">
        <v>2065</v>
      </c>
      <c r="I5" s="99">
        <v>1</v>
      </c>
      <c r="J5" s="211" t="s">
        <v>2066</v>
      </c>
      <c r="K5" s="211" t="s">
        <v>2067</v>
      </c>
    </row>
  </sheetData>
  <autoFilter ref="A4:K5">
    <extLst/>
  </autoFilter>
  <mergeCells count="12">
    <mergeCell ref="A2:K2"/>
    <mergeCell ref="A3:A4"/>
    <mergeCell ref="B3:B4"/>
    <mergeCell ref="C3:C4"/>
    <mergeCell ref="D3:D4"/>
    <mergeCell ref="E3:E4"/>
    <mergeCell ref="F3:F4"/>
    <mergeCell ref="G3:G4"/>
    <mergeCell ref="H3:H4"/>
    <mergeCell ref="I3:I4"/>
    <mergeCell ref="J3:J4"/>
    <mergeCell ref="K3:K4"/>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pageSetUpPr fitToPage="1"/>
  </sheetPr>
  <dimension ref="A1:X29"/>
  <sheetViews>
    <sheetView showGridLines="0" zoomScale="96" zoomScaleNormal="96" topLeftCell="C4" workbookViewId="0">
      <selection activeCell="W8" sqref="W8"/>
    </sheetView>
  </sheetViews>
  <sheetFormatPr defaultColWidth="9" defaultRowHeight="15.75" customHeight="1"/>
  <cols>
    <col min="1" max="1" width="4.16666666666667" style="9" customWidth="1"/>
    <col min="2" max="3" width="8.16666666666667" style="9" customWidth="1"/>
    <col min="4" max="4" width="13.1666666666667" style="9" customWidth="1"/>
    <col min="5" max="8" width="8.16666666666667" style="9" customWidth="1"/>
    <col min="9" max="9" width="5" style="9" customWidth="1"/>
    <col min="10" max="12" width="8.16666666666667" style="9" customWidth="1"/>
    <col min="13" max="13" width="9.5" style="9" customWidth="1"/>
    <col min="14" max="14" width="5.16666666666667" style="9" customWidth="1"/>
    <col min="15" max="15" width="8.16666666666667" style="9" customWidth="1"/>
    <col min="16" max="16" width="9.66666666666667" style="9" customWidth="1"/>
    <col min="17" max="17" width="10.5" style="9" customWidth="1"/>
    <col min="18" max="18" width="8.66666666666667" style="9" customWidth="1"/>
    <col min="19" max="19" width="10.6666666666667" style="9" customWidth="1"/>
    <col min="20" max="20" width="7.66666666666667" style="9" customWidth="1"/>
    <col min="21" max="21" width="10.6666666666667" style="9" customWidth="1"/>
    <col min="22" max="22" width="7.66666666666667" style="9" customWidth="1"/>
    <col min="23" max="23" width="18.1666666666667" style="9" customWidth="1"/>
    <col min="24" max="24" width="8.16666666666667" style="9" customWidth="1"/>
    <col min="25" max="26" width="9" style="9" customWidth="1"/>
    <col min="27" max="16384" width="9" style="9"/>
  </cols>
  <sheetData>
    <row r="1" customHeight="1" spans="1:1">
      <c r="A1" s="10" t="s">
        <v>0</v>
      </c>
    </row>
    <row r="2" s="7" customFormat="1" ht="30" customHeight="1" spans="1:24">
      <c r="A2" s="258" t="s">
        <v>2068</v>
      </c>
      <c r="B2" s="259"/>
      <c r="C2" s="259"/>
      <c r="D2" s="259"/>
      <c r="E2" s="259"/>
      <c r="F2" s="259"/>
      <c r="G2" s="259"/>
      <c r="H2" s="259"/>
      <c r="I2" s="259"/>
      <c r="J2" s="259"/>
      <c r="K2" s="259"/>
      <c r="L2" s="259"/>
      <c r="M2" s="259"/>
      <c r="N2" s="259"/>
      <c r="O2" s="259"/>
      <c r="P2" s="259"/>
      <c r="Q2" s="259"/>
      <c r="R2" s="259"/>
      <c r="S2" s="259"/>
      <c r="T2" s="259"/>
      <c r="U2" s="259"/>
      <c r="V2" s="259"/>
      <c r="W2" s="259"/>
      <c r="X2" s="259"/>
    </row>
    <row r="3" customHeight="1" spans="1:1">
      <c r="A3" s="8" t="str">
        <f>"评估基准日："&amp;TEXT(基本信息输入表!M7,"yyyy年mm月dd日")</f>
        <v>评估基准日：2024年04月30日</v>
      </c>
    </row>
    <row r="4" ht="14.25" customHeight="1" spans="1:23">
      <c r="A4" s="8"/>
      <c r="B4" s="8"/>
      <c r="C4" s="8"/>
      <c r="D4" s="8"/>
      <c r="E4" s="8"/>
      <c r="F4" s="8"/>
      <c r="G4" s="8"/>
      <c r="H4" s="8"/>
      <c r="I4" s="8"/>
      <c r="J4" s="8"/>
      <c r="K4" s="8"/>
      <c r="L4" s="8"/>
      <c r="M4" s="8"/>
      <c r="N4" s="8"/>
      <c r="O4" s="8"/>
      <c r="P4" s="8"/>
      <c r="Q4" s="8"/>
      <c r="R4" s="8"/>
      <c r="S4" s="8"/>
      <c r="T4" s="8"/>
      <c r="U4" s="8"/>
      <c r="V4" s="8"/>
      <c r="W4" s="13" t="s">
        <v>2069</v>
      </c>
    </row>
    <row r="5" customHeight="1" spans="1:23">
      <c r="A5" s="14" t="str">
        <f>基本信息输入表!K6&amp;"："&amp;基本信息输入表!M6</f>
        <v>产权持有单位：昆明中石油昆仑车用天然气有限公司</v>
      </c>
      <c r="B5" s="15"/>
      <c r="C5" s="15"/>
      <c r="D5" s="15"/>
      <c r="E5" s="15"/>
      <c r="F5" s="15"/>
      <c r="G5" s="15"/>
      <c r="H5" s="15"/>
      <c r="I5" s="15"/>
      <c r="J5" s="15"/>
      <c r="K5" s="15"/>
      <c r="L5" s="15"/>
      <c r="M5" s="15"/>
      <c r="N5" s="16"/>
      <c r="O5" s="16"/>
      <c r="W5" s="13" t="s">
        <v>1484</v>
      </c>
    </row>
    <row r="6" s="8" customFormat="1" ht="12.75" customHeight="1" spans="1:23">
      <c r="A6" s="32" t="s">
        <v>4</v>
      </c>
      <c r="B6" s="79" t="s">
        <v>1941</v>
      </c>
      <c r="C6" s="32" t="s">
        <v>2070</v>
      </c>
      <c r="D6" s="79" t="s">
        <v>2071</v>
      </c>
      <c r="E6" s="99" t="s">
        <v>2072</v>
      </c>
      <c r="F6" s="99" t="s">
        <v>1318</v>
      </c>
      <c r="G6" s="99" t="s">
        <v>2057</v>
      </c>
      <c r="H6" s="99" t="s">
        <v>1250</v>
      </c>
      <c r="I6" s="99" t="s">
        <v>1251</v>
      </c>
      <c r="J6" s="99" t="s">
        <v>2060</v>
      </c>
      <c r="K6" s="99" t="s">
        <v>1390</v>
      </c>
      <c r="L6" s="99" t="s">
        <v>2073</v>
      </c>
      <c r="M6" s="99" t="s">
        <v>2074</v>
      </c>
      <c r="N6" s="79" t="s">
        <v>1955</v>
      </c>
      <c r="O6" s="79" t="s">
        <v>1998</v>
      </c>
      <c r="P6" s="32" t="s">
        <v>6</v>
      </c>
      <c r="Q6" s="81"/>
      <c r="R6" s="79" t="s">
        <v>1232</v>
      </c>
      <c r="S6" s="32" t="s">
        <v>7</v>
      </c>
      <c r="T6" s="84"/>
      <c r="U6" s="81"/>
      <c r="V6" s="99" t="s">
        <v>683</v>
      </c>
      <c r="W6" s="99" t="s">
        <v>176</v>
      </c>
    </row>
    <row r="7" s="8" customFormat="1" ht="12.75" customHeight="1" spans="1:24">
      <c r="A7" s="100"/>
      <c r="B7" s="95"/>
      <c r="C7" s="100"/>
      <c r="D7" s="95"/>
      <c r="E7" s="100"/>
      <c r="F7" s="100"/>
      <c r="G7" s="100"/>
      <c r="H7" s="100"/>
      <c r="I7" s="100"/>
      <c r="J7" s="100"/>
      <c r="K7" s="100"/>
      <c r="L7" s="100"/>
      <c r="M7" s="100"/>
      <c r="N7" s="95"/>
      <c r="O7" s="95"/>
      <c r="P7" s="108" t="s">
        <v>10</v>
      </c>
      <c r="Q7" s="109" t="s">
        <v>11</v>
      </c>
      <c r="R7" s="95"/>
      <c r="S7" s="109" t="s">
        <v>10</v>
      </c>
      <c r="T7" s="110" t="s">
        <v>1394</v>
      </c>
      <c r="U7" s="109" t="s">
        <v>11</v>
      </c>
      <c r="V7" s="100"/>
      <c r="W7" s="100"/>
      <c r="X7" s="8" t="s">
        <v>1501</v>
      </c>
    </row>
    <row r="8" ht="12.75" customHeight="1" spans="1:24">
      <c r="A8" s="19" t="str">
        <f>IF(E8="","",ROW()-7)</f>
        <v/>
      </c>
      <c r="B8" s="19"/>
      <c r="C8" s="19"/>
      <c r="D8" s="20"/>
      <c r="E8" s="20"/>
      <c r="F8" s="20"/>
      <c r="G8" s="20"/>
      <c r="H8" s="20"/>
      <c r="I8" s="55"/>
      <c r="J8" s="21"/>
      <c r="K8" s="21"/>
      <c r="L8" s="20"/>
      <c r="M8" s="55"/>
      <c r="N8" s="55"/>
      <c r="O8" s="20"/>
      <c r="P8" s="22"/>
      <c r="Q8" s="22"/>
      <c r="R8" s="22"/>
      <c r="S8" s="22"/>
      <c r="T8" s="55"/>
      <c r="U8" s="22"/>
      <c r="V8" s="69" t="str">
        <f>IF(Q8-R8=0,"",(U8-Q8+R8)/(Q8-R8)*100)</f>
        <v/>
      </c>
      <c r="W8" s="20"/>
      <c r="X8" s="8" t="s">
        <v>2075</v>
      </c>
    </row>
    <row r="9" ht="12.75" customHeight="1" spans="1:24">
      <c r="A9" s="19" t="str">
        <f t="shared" ref="A9:A24" si="0">IF(E9="","",ROW()-7)</f>
        <v/>
      </c>
      <c r="B9" s="19"/>
      <c r="C9" s="19"/>
      <c r="D9" s="20"/>
      <c r="E9" s="20"/>
      <c r="F9" s="20"/>
      <c r="G9" s="20"/>
      <c r="H9" s="20"/>
      <c r="I9" s="55"/>
      <c r="J9" s="21"/>
      <c r="K9" s="21"/>
      <c r="L9" s="20"/>
      <c r="M9" s="55"/>
      <c r="N9" s="55"/>
      <c r="O9" s="20"/>
      <c r="P9" s="22"/>
      <c r="Q9" s="22"/>
      <c r="R9" s="22"/>
      <c r="S9" s="22"/>
      <c r="T9" s="55"/>
      <c r="U9" s="22"/>
      <c r="V9" s="69" t="str">
        <f t="shared" ref="V9:V27" si="1">IF(Q9-R9=0,"",(U9-Q9+R9)/(Q9-R9)*100)</f>
        <v/>
      </c>
      <c r="W9" s="20"/>
      <c r="X9" s="8" t="s">
        <v>2076</v>
      </c>
    </row>
    <row r="10" ht="12.75" customHeight="1" spans="1:24">
      <c r="A10" s="19" t="str">
        <f t="shared" si="0"/>
        <v/>
      </c>
      <c r="B10" s="19"/>
      <c r="C10" s="19"/>
      <c r="D10" s="20"/>
      <c r="E10" s="20"/>
      <c r="F10" s="20"/>
      <c r="G10" s="20"/>
      <c r="H10" s="20"/>
      <c r="I10" s="55"/>
      <c r="J10" s="21"/>
      <c r="K10" s="21"/>
      <c r="L10" s="20"/>
      <c r="M10" s="55"/>
      <c r="N10" s="55"/>
      <c r="O10" s="20"/>
      <c r="P10" s="22"/>
      <c r="Q10" s="22"/>
      <c r="R10" s="22"/>
      <c r="S10" s="22"/>
      <c r="T10" s="55"/>
      <c r="U10" s="22"/>
      <c r="V10" s="69" t="str">
        <f t="shared" si="1"/>
        <v/>
      </c>
      <c r="W10" s="20"/>
      <c r="X10" s="8" t="s">
        <v>2077</v>
      </c>
    </row>
    <row r="11" ht="12.75" customHeight="1" spans="1:24">
      <c r="A11" s="19" t="str">
        <f t="shared" si="0"/>
        <v/>
      </c>
      <c r="B11" s="19"/>
      <c r="C11" s="19"/>
      <c r="D11" s="20"/>
      <c r="E11" s="20"/>
      <c r="F11" s="20"/>
      <c r="G11" s="20"/>
      <c r="H11" s="20"/>
      <c r="I11" s="55"/>
      <c r="J11" s="21"/>
      <c r="K11" s="21"/>
      <c r="L11" s="20"/>
      <c r="M11" s="55"/>
      <c r="N11" s="55"/>
      <c r="O11" s="20"/>
      <c r="P11" s="22"/>
      <c r="Q11" s="22"/>
      <c r="R11" s="22"/>
      <c r="S11" s="22"/>
      <c r="T11" s="55"/>
      <c r="U11" s="22"/>
      <c r="V11" s="69" t="str">
        <f t="shared" si="1"/>
        <v/>
      </c>
      <c r="W11" s="20"/>
      <c r="X11" s="8" t="s">
        <v>2078</v>
      </c>
    </row>
    <row r="12" ht="12.75" customHeight="1" spans="1:24">
      <c r="A12" s="19" t="str">
        <f t="shared" si="0"/>
        <v/>
      </c>
      <c r="B12" s="19"/>
      <c r="C12" s="19"/>
      <c r="D12" s="20"/>
      <c r="E12" s="20"/>
      <c r="F12" s="20"/>
      <c r="G12" s="20"/>
      <c r="H12" s="20"/>
      <c r="I12" s="55"/>
      <c r="J12" s="21"/>
      <c r="K12" s="21"/>
      <c r="L12" s="20"/>
      <c r="M12" s="55"/>
      <c r="N12" s="55"/>
      <c r="O12" s="20"/>
      <c r="P12" s="22"/>
      <c r="Q12" s="22"/>
      <c r="R12" s="22"/>
      <c r="S12" s="22"/>
      <c r="T12" s="55"/>
      <c r="U12" s="22"/>
      <c r="V12" s="69" t="str">
        <f t="shared" si="1"/>
        <v/>
      </c>
      <c r="W12" s="20"/>
      <c r="X12" s="8" t="s">
        <v>2079</v>
      </c>
    </row>
    <row r="13" ht="12.75" customHeight="1" spans="1:24">
      <c r="A13" s="19" t="str">
        <f t="shared" si="0"/>
        <v/>
      </c>
      <c r="B13" s="19"/>
      <c r="C13" s="19"/>
      <c r="D13" s="20"/>
      <c r="E13" s="20"/>
      <c r="F13" s="20"/>
      <c r="G13" s="20"/>
      <c r="H13" s="20"/>
      <c r="I13" s="55"/>
      <c r="J13" s="21"/>
      <c r="K13" s="21"/>
      <c r="L13" s="20"/>
      <c r="M13" s="55"/>
      <c r="N13" s="55"/>
      <c r="O13" s="20"/>
      <c r="P13" s="22"/>
      <c r="Q13" s="22"/>
      <c r="R13" s="22"/>
      <c r="S13" s="22"/>
      <c r="T13" s="55"/>
      <c r="U13" s="22"/>
      <c r="V13" s="69" t="str">
        <f t="shared" si="1"/>
        <v/>
      </c>
      <c r="W13" s="20"/>
      <c r="X13" s="8" t="s">
        <v>2080</v>
      </c>
    </row>
    <row r="14" ht="12.75" customHeight="1" spans="1:24">
      <c r="A14" s="19" t="str">
        <f t="shared" si="0"/>
        <v/>
      </c>
      <c r="B14" s="19"/>
      <c r="C14" s="19"/>
      <c r="D14" s="20"/>
      <c r="E14" s="20"/>
      <c r="F14" s="20"/>
      <c r="G14" s="20"/>
      <c r="H14" s="20"/>
      <c r="I14" s="55"/>
      <c r="J14" s="21"/>
      <c r="K14" s="21"/>
      <c r="L14" s="20"/>
      <c r="M14" s="55"/>
      <c r="N14" s="55"/>
      <c r="O14" s="20"/>
      <c r="P14" s="22"/>
      <c r="Q14" s="22"/>
      <c r="R14" s="22"/>
      <c r="S14" s="22"/>
      <c r="T14" s="55"/>
      <c r="U14" s="22"/>
      <c r="V14" s="69" t="str">
        <f t="shared" si="1"/>
        <v/>
      </c>
      <c r="W14" s="20"/>
      <c r="X14" s="8" t="s">
        <v>2081</v>
      </c>
    </row>
    <row r="15" ht="12.75" customHeight="1" spans="1:24">
      <c r="A15" s="19" t="str">
        <f t="shared" si="0"/>
        <v/>
      </c>
      <c r="B15" s="19"/>
      <c r="C15" s="19"/>
      <c r="D15" s="20"/>
      <c r="E15" s="20"/>
      <c r="F15" s="20"/>
      <c r="G15" s="20"/>
      <c r="H15" s="20"/>
      <c r="I15" s="55"/>
      <c r="J15" s="21"/>
      <c r="K15" s="21"/>
      <c r="L15" s="20"/>
      <c r="M15" s="55"/>
      <c r="N15" s="55"/>
      <c r="O15" s="20"/>
      <c r="P15" s="22"/>
      <c r="Q15" s="22"/>
      <c r="R15" s="22"/>
      <c r="S15" s="22"/>
      <c r="T15" s="55"/>
      <c r="U15" s="22"/>
      <c r="V15" s="69" t="str">
        <f t="shared" si="1"/>
        <v/>
      </c>
      <c r="W15" s="20"/>
      <c r="X15" s="8" t="s">
        <v>2082</v>
      </c>
    </row>
    <row r="16" ht="12.75" customHeight="1" spans="1:24">
      <c r="A16" s="19" t="str">
        <f t="shared" si="0"/>
        <v/>
      </c>
      <c r="B16" s="19"/>
      <c r="C16" s="19"/>
      <c r="D16" s="20"/>
      <c r="E16" s="20"/>
      <c r="F16" s="20"/>
      <c r="G16" s="20"/>
      <c r="H16" s="20"/>
      <c r="I16" s="55"/>
      <c r="J16" s="21"/>
      <c r="K16" s="21"/>
      <c r="L16" s="20"/>
      <c r="M16" s="55"/>
      <c r="N16" s="55"/>
      <c r="O16" s="20"/>
      <c r="P16" s="22"/>
      <c r="Q16" s="22"/>
      <c r="R16" s="22"/>
      <c r="S16" s="22"/>
      <c r="T16" s="55"/>
      <c r="U16" s="22"/>
      <c r="V16" s="69" t="str">
        <f t="shared" si="1"/>
        <v/>
      </c>
      <c r="W16" s="20"/>
      <c r="X16" s="8" t="s">
        <v>2083</v>
      </c>
    </row>
    <row r="17" ht="12.75" customHeight="1" spans="1:24">
      <c r="A17" s="19" t="str">
        <f t="shared" si="0"/>
        <v/>
      </c>
      <c r="B17" s="19"/>
      <c r="C17" s="19"/>
      <c r="D17" s="20"/>
      <c r="E17" s="20"/>
      <c r="F17" s="20"/>
      <c r="G17" s="20"/>
      <c r="H17" s="20"/>
      <c r="I17" s="55"/>
      <c r="J17" s="21"/>
      <c r="K17" s="21"/>
      <c r="L17" s="20"/>
      <c r="M17" s="55"/>
      <c r="N17" s="55"/>
      <c r="O17" s="20"/>
      <c r="P17" s="22"/>
      <c r="Q17" s="22"/>
      <c r="R17" s="22"/>
      <c r="S17" s="22"/>
      <c r="T17" s="55"/>
      <c r="U17" s="22"/>
      <c r="V17" s="69" t="str">
        <f t="shared" si="1"/>
        <v/>
      </c>
      <c r="W17" s="20"/>
      <c r="X17" s="8" t="s">
        <v>2084</v>
      </c>
    </row>
    <row r="18" ht="12.75" customHeight="1" spans="1:24">
      <c r="A18" s="19" t="str">
        <f t="shared" si="0"/>
        <v/>
      </c>
      <c r="B18" s="19"/>
      <c r="C18" s="19"/>
      <c r="D18" s="20"/>
      <c r="E18" s="20"/>
      <c r="F18" s="20"/>
      <c r="G18" s="20"/>
      <c r="H18" s="20"/>
      <c r="I18" s="55"/>
      <c r="J18" s="21"/>
      <c r="K18" s="21"/>
      <c r="L18" s="20"/>
      <c r="M18" s="55"/>
      <c r="N18" s="55"/>
      <c r="O18" s="20"/>
      <c r="P18" s="22"/>
      <c r="Q18" s="22"/>
      <c r="R18" s="22"/>
      <c r="S18" s="22"/>
      <c r="T18" s="55"/>
      <c r="U18" s="22"/>
      <c r="V18" s="69" t="str">
        <f t="shared" si="1"/>
        <v/>
      </c>
      <c r="W18" s="20"/>
      <c r="X18" s="8" t="s">
        <v>2085</v>
      </c>
    </row>
    <row r="19" ht="12.75" customHeight="1" spans="1:24">
      <c r="A19" s="19" t="str">
        <f t="shared" si="0"/>
        <v/>
      </c>
      <c r="B19" s="19"/>
      <c r="C19" s="19"/>
      <c r="D19" s="20"/>
      <c r="E19" s="20"/>
      <c r="F19" s="20"/>
      <c r="G19" s="20"/>
      <c r="H19" s="20"/>
      <c r="I19" s="55"/>
      <c r="J19" s="21"/>
      <c r="K19" s="21"/>
      <c r="L19" s="20"/>
      <c r="M19" s="55"/>
      <c r="N19" s="55"/>
      <c r="O19" s="20"/>
      <c r="P19" s="22"/>
      <c r="Q19" s="22"/>
      <c r="R19" s="22"/>
      <c r="S19" s="22"/>
      <c r="T19" s="55"/>
      <c r="U19" s="22"/>
      <c r="V19" s="69" t="str">
        <f t="shared" si="1"/>
        <v/>
      </c>
      <c r="W19" s="20"/>
      <c r="X19" s="8" t="s">
        <v>2086</v>
      </c>
    </row>
    <row r="20" ht="12.75" customHeight="1" spans="1:24">
      <c r="A20" s="19" t="str">
        <f t="shared" si="0"/>
        <v/>
      </c>
      <c r="B20" s="19"/>
      <c r="C20" s="19"/>
      <c r="D20" s="20"/>
      <c r="E20" s="20"/>
      <c r="F20" s="20"/>
      <c r="G20" s="20"/>
      <c r="H20" s="20"/>
      <c r="I20" s="55"/>
      <c r="J20" s="21"/>
      <c r="K20" s="21"/>
      <c r="L20" s="20"/>
      <c r="M20" s="55"/>
      <c r="N20" s="55"/>
      <c r="O20" s="20"/>
      <c r="P20" s="22"/>
      <c r="Q20" s="22"/>
      <c r="R20" s="22"/>
      <c r="S20" s="22"/>
      <c r="T20" s="55"/>
      <c r="U20" s="22"/>
      <c r="V20" s="69" t="str">
        <f t="shared" si="1"/>
        <v/>
      </c>
      <c r="W20" s="20"/>
      <c r="X20" s="8" t="s">
        <v>2087</v>
      </c>
    </row>
    <row r="21" ht="12.75" customHeight="1" spans="1:24">
      <c r="A21" s="19" t="str">
        <f t="shared" si="0"/>
        <v/>
      </c>
      <c r="B21" s="19"/>
      <c r="C21" s="19"/>
      <c r="D21" s="20"/>
      <c r="E21" s="20"/>
      <c r="F21" s="20"/>
      <c r="G21" s="20"/>
      <c r="H21" s="20"/>
      <c r="I21" s="55"/>
      <c r="J21" s="21"/>
      <c r="K21" s="21"/>
      <c r="L21" s="20"/>
      <c r="M21" s="55"/>
      <c r="N21" s="55"/>
      <c r="O21" s="20"/>
      <c r="P21" s="22"/>
      <c r="Q21" s="22"/>
      <c r="R21" s="22"/>
      <c r="S21" s="22"/>
      <c r="T21" s="55"/>
      <c r="U21" s="22"/>
      <c r="V21" s="69" t="str">
        <f t="shared" si="1"/>
        <v/>
      </c>
      <c r="W21" s="20"/>
      <c r="X21" s="8" t="s">
        <v>2088</v>
      </c>
    </row>
    <row r="22" ht="12.75" customHeight="1" spans="1:24">
      <c r="A22" s="19" t="str">
        <f t="shared" si="0"/>
        <v/>
      </c>
      <c r="B22" s="19"/>
      <c r="C22" s="19"/>
      <c r="D22" s="20"/>
      <c r="E22" s="20"/>
      <c r="F22" s="20"/>
      <c r="G22" s="20"/>
      <c r="H22" s="20"/>
      <c r="I22" s="55"/>
      <c r="J22" s="21"/>
      <c r="K22" s="21"/>
      <c r="L22" s="20"/>
      <c r="M22" s="55"/>
      <c r="N22" s="55"/>
      <c r="O22" s="20"/>
      <c r="P22" s="22"/>
      <c r="Q22" s="22"/>
      <c r="R22" s="22"/>
      <c r="S22" s="22"/>
      <c r="T22" s="55"/>
      <c r="U22" s="22"/>
      <c r="V22" s="69" t="str">
        <f t="shared" si="1"/>
        <v/>
      </c>
      <c r="W22" s="20"/>
      <c r="X22" s="8" t="s">
        <v>2089</v>
      </c>
    </row>
    <row r="23" ht="12.75" customHeight="1" spans="1:24">
      <c r="A23" s="19" t="str">
        <f t="shared" si="0"/>
        <v/>
      </c>
      <c r="B23" s="19"/>
      <c r="C23" s="19"/>
      <c r="D23" s="20"/>
      <c r="E23" s="20"/>
      <c r="F23" s="20"/>
      <c r="G23" s="20"/>
      <c r="H23" s="20"/>
      <c r="I23" s="55"/>
      <c r="J23" s="21"/>
      <c r="K23" s="21"/>
      <c r="L23" s="20"/>
      <c r="M23" s="55"/>
      <c r="N23" s="55"/>
      <c r="O23" s="20"/>
      <c r="P23" s="22"/>
      <c r="Q23" s="22"/>
      <c r="R23" s="22"/>
      <c r="S23" s="22"/>
      <c r="T23" s="55"/>
      <c r="U23" s="22"/>
      <c r="V23" s="69" t="str">
        <f t="shared" si="1"/>
        <v/>
      </c>
      <c r="W23" s="20"/>
      <c r="X23" s="8" t="s">
        <v>2090</v>
      </c>
    </row>
    <row r="24" ht="12.75" customHeight="1" spans="1:24">
      <c r="A24" s="19" t="str">
        <f t="shared" si="0"/>
        <v/>
      </c>
      <c r="B24" s="19"/>
      <c r="C24" s="19"/>
      <c r="D24" s="20"/>
      <c r="E24" s="20"/>
      <c r="F24" s="20"/>
      <c r="G24" s="20"/>
      <c r="H24" s="20"/>
      <c r="I24" s="55"/>
      <c r="J24" s="21"/>
      <c r="K24" s="21"/>
      <c r="L24" s="20"/>
      <c r="M24" s="55"/>
      <c r="N24" s="55"/>
      <c r="O24" s="20"/>
      <c r="P24" s="22"/>
      <c r="Q24" s="22"/>
      <c r="R24" s="22"/>
      <c r="S24" s="22"/>
      <c r="T24" s="55"/>
      <c r="U24" s="22"/>
      <c r="V24" s="69" t="str">
        <f t="shared" si="1"/>
        <v/>
      </c>
      <c r="W24" s="20"/>
      <c r="X24" s="8" t="s">
        <v>2091</v>
      </c>
    </row>
    <row r="25" ht="12.75" customHeight="1" spans="1:24">
      <c r="A25" s="19" t="s">
        <v>2092</v>
      </c>
      <c r="B25" s="84"/>
      <c r="C25" s="84"/>
      <c r="D25" s="84"/>
      <c r="E25" s="81"/>
      <c r="F25" s="20"/>
      <c r="G25" s="20"/>
      <c r="H25" s="20"/>
      <c r="I25" s="55"/>
      <c r="J25" s="53"/>
      <c r="K25" s="53"/>
      <c r="L25" s="20"/>
      <c r="M25" s="55"/>
      <c r="N25" s="55"/>
      <c r="O25" s="20"/>
      <c r="P25" s="22">
        <f>SUM(P8:P24)</f>
        <v>0</v>
      </c>
      <c r="Q25" s="22">
        <f>SUM(Q8:Q24)</f>
        <v>0</v>
      </c>
      <c r="R25" s="22">
        <f>SUM(R8:R24)</f>
        <v>0</v>
      </c>
      <c r="S25" s="22">
        <f>SUM(S8:S24)</f>
        <v>0</v>
      </c>
      <c r="T25" s="22"/>
      <c r="U25" s="22">
        <f>SUM(U8:U24)</f>
        <v>0</v>
      </c>
      <c r="V25" s="69" t="str">
        <f t="shared" si="1"/>
        <v/>
      </c>
      <c r="W25" s="20"/>
      <c r="X25" s="8"/>
    </row>
    <row r="26" ht="12.75" customHeight="1" spans="1:24">
      <c r="A26" s="19" t="s">
        <v>2093</v>
      </c>
      <c r="B26" s="84"/>
      <c r="C26" s="84"/>
      <c r="D26" s="84"/>
      <c r="E26" s="81"/>
      <c r="F26" s="20"/>
      <c r="G26" s="20"/>
      <c r="H26" s="20"/>
      <c r="I26" s="55"/>
      <c r="J26" s="53"/>
      <c r="K26" s="53"/>
      <c r="L26" s="20"/>
      <c r="M26" s="55"/>
      <c r="N26" s="55"/>
      <c r="O26" s="20"/>
      <c r="P26" s="22"/>
      <c r="Q26" s="22">
        <f>R25</f>
        <v>0</v>
      </c>
      <c r="R26" s="22"/>
      <c r="S26" s="22"/>
      <c r="T26" s="22"/>
      <c r="U26" s="22"/>
      <c r="V26" s="69"/>
      <c r="W26" s="20"/>
      <c r="X26" s="8"/>
    </row>
    <row r="27" customHeight="1" spans="1:23">
      <c r="A27" s="23" t="s">
        <v>2094</v>
      </c>
      <c r="B27" s="15"/>
      <c r="C27" s="15"/>
      <c r="D27" s="15"/>
      <c r="E27" s="24"/>
      <c r="F27" s="23"/>
      <c r="G27" s="23"/>
      <c r="H27" s="23"/>
      <c r="I27" s="23"/>
      <c r="J27" s="26"/>
      <c r="K27" s="30"/>
      <c r="L27" s="30"/>
      <c r="M27" s="30"/>
      <c r="N27" s="30"/>
      <c r="O27" s="30"/>
      <c r="P27" s="30">
        <f>P25-P26</f>
        <v>0</v>
      </c>
      <c r="Q27" s="30">
        <f>Q25-Q26</f>
        <v>0</v>
      </c>
      <c r="R27" s="30"/>
      <c r="S27" s="96">
        <f>S25</f>
        <v>0</v>
      </c>
      <c r="T27" s="30"/>
      <c r="U27" s="96">
        <f>U25</f>
        <v>0</v>
      </c>
      <c r="V27" s="69" t="str">
        <f t="shared" si="1"/>
        <v/>
      </c>
      <c r="W27" s="207"/>
    </row>
    <row r="28" customHeight="1" spans="1:24">
      <c r="A28" s="9" t="str">
        <f>基本信息输入表!$K$6&amp;"填表人："&amp;基本信息输入表!$M$62</f>
        <v>产权持有单位填表人：包娴</v>
      </c>
      <c r="U28" s="9" t="str">
        <f>"评估人员："&amp;基本信息输入表!$Q$62</f>
        <v>评估人员：资谷才、王晓</v>
      </c>
      <c r="X28" s="9" t="s">
        <v>1523</v>
      </c>
    </row>
    <row r="29" customHeight="1" spans="1:1">
      <c r="A29" s="9" t="str">
        <f>"填表日期："&amp;YEAR(基本信息输入表!$O$62)&amp;"年"&amp;MONTH(基本信息输入表!$O$62)&amp;"月"&amp;DAY(基本信息输入表!$O$62)&amp;"日"</f>
        <v>填表日期：2024年5月8日</v>
      </c>
    </row>
  </sheetData>
  <mergeCells count="26">
    <mergeCell ref="A2:W2"/>
    <mergeCell ref="A3:W3"/>
    <mergeCell ref="A5:M5"/>
    <mergeCell ref="P6:Q6"/>
    <mergeCell ref="S6:U6"/>
    <mergeCell ref="A25:E25"/>
    <mergeCell ref="A26:E26"/>
    <mergeCell ref="A27:E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R6:R7"/>
    <mergeCell ref="V6:V7"/>
    <mergeCell ref="W6:W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pageSetUpPr fitToPage="1"/>
  </sheetPr>
  <dimension ref="A1:AR154"/>
  <sheetViews>
    <sheetView showGridLines="0" view="pageBreakPreview" zoomScale="90" zoomScaleNormal="96" workbookViewId="0">
      <selection activeCell="E30" sqref="E30"/>
    </sheetView>
  </sheetViews>
  <sheetFormatPr defaultColWidth="9" defaultRowHeight="15.75" customHeight="1"/>
  <cols>
    <col min="1" max="1" width="6.16666666666667" style="9" customWidth="1"/>
    <col min="2" max="2" width="13.5" style="9" customWidth="1"/>
    <col min="3" max="3" width="20.1666666666667" style="9" customWidth="1"/>
    <col min="4" max="4" width="20.6666666666667" style="9" customWidth="1"/>
    <col min="5" max="5" width="30.0833333333333" style="9" customWidth="1"/>
    <col min="6" max="6" width="7.41666666666667" style="9" customWidth="1"/>
    <col min="7" max="7" width="6.33333333333333" style="9" customWidth="1"/>
    <col min="8" max="8" width="14.4166666666667" style="9" customWidth="1"/>
    <col min="9" max="9" width="12.9166666666667" style="9" customWidth="1"/>
    <col min="10" max="10" width="11.5" style="9" customWidth="1"/>
    <col min="11" max="11" width="9.25" style="9" customWidth="1"/>
    <col min="12" max="12" width="8.5" style="8" customWidth="1"/>
    <col min="13" max="14" width="10.1666666666667" style="9" customWidth="1"/>
    <col min="15" max="15" width="8.16666666666667" style="9" hidden="1" customWidth="1"/>
    <col min="16" max="16" width="10.6666666666667" style="9" customWidth="1"/>
    <col min="17" max="17" width="7.66666666666667" style="9" customWidth="1"/>
    <col min="18" max="18" width="10.6666666666667" style="9" customWidth="1"/>
    <col min="19" max="19" width="7.66666666666667" style="9" customWidth="1"/>
    <col min="20" max="20" width="20" style="9" customWidth="1"/>
    <col min="21" max="21" width="8.66666666666667" style="9" customWidth="1"/>
    <col min="22" max="23" width="9" style="9" customWidth="1"/>
    <col min="24" max="24" width="13" style="9" customWidth="1"/>
    <col min="25" max="25" width="9" style="9"/>
    <col min="26" max="26" width="10.9166666666667" style="9" hidden="1" customWidth="1"/>
    <col min="27" max="27" width="9" style="9"/>
    <col min="28" max="28" width="9" style="9" hidden="1" customWidth="1"/>
    <col min="29" max="31" width="9" style="9"/>
    <col min="32" max="32" width="7" style="8" customWidth="1"/>
    <col min="33" max="33" width="9" style="8"/>
    <col min="34" max="34" width="9" style="9"/>
    <col min="35" max="36" width="9" style="9" hidden="1" customWidth="1"/>
    <col min="37" max="37" width="8.41666666666667" style="9" customWidth="1"/>
    <col min="38" max="40" width="9" style="9"/>
    <col min="41" max="41" width="9" style="9" hidden="1" customWidth="1"/>
    <col min="42" max="16384" width="9" style="9"/>
  </cols>
  <sheetData>
    <row r="1" customHeight="1" spans="1:1">
      <c r="A1" s="10" t="s">
        <v>0</v>
      </c>
    </row>
    <row r="2" s="7" customFormat="1" ht="30" customHeight="1" spans="1:33">
      <c r="A2" s="11" t="s">
        <v>2095</v>
      </c>
      <c r="L2" s="12"/>
      <c r="X2" s="217"/>
      <c r="AF2" s="12"/>
      <c r="AG2" s="12"/>
    </row>
    <row r="3" customHeight="1" spans="1:1">
      <c r="A3" s="8" t="str">
        <f>"评估基准日："&amp;TEXT(基本信息输入表!M7,"yyyy年mm月dd日")</f>
        <v>评估基准日：2024年04月30日</v>
      </c>
    </row>
    <row r="4" ht="14.25" customHeight="1" spans="1:31">
      <c r="A4" s="8"/>
      <c r="B4" s="8"/>
      <c r="C4" s="8"/>
      <c r="D4" s="8"/>
      <c r="E4" s="8"/>
      <c r="F4" s="8"/>
      <c r="G4" s="8"/>
      <c r="H4" s="8"/>
      <c r="I4" s="8"/>
      <c r="J4" s="8"/>
      <c r="K4" s="8"/>
      <c r="M4" s="8"/>
      <c r="N4" s="8"/>
      <c r="O4" s="8"/>
      <c r="P4" s="8"/>
      <c r="Q4" s="8"/>
      <c r="R4" s="8"/>
      <c r="S4" s="8"/>
      <c r="T4" s="8" t="s">
        <v>2096</v>
      </c>
      <c r="AE4" s="223">
        <v>45412</v>
      </c>
    </row>
    <row r="5" customHeight="1" spans="1:20">
      <c r="A5" s="14" t="str">
        <f>基本信息输入表!K6&amp;"："&amp;基本信息输入表!M6</f>
        <v>产权持有单位：昆明中石油昆仑车用天然气有限公司</v>
      </c>
      <c r="B5" s="15"/>
      <c r="C5" s="15"/>
      <c r="D5" s="15"/>
      <c r="E5" s="15"/>
      <c r="T5" s="13" t="s">
        <v>1484</v>
      </c>
    </row>
    <row r="6" s="8" customFormat="1" ht="21.5" customHeight="1" spans="1:44">
      <c r="A6" s="32" t="s">
        <v>4</v>
      </c>
      <c r="B6" s="99" t="s">
        <v>1941</v>
      </c>
      <c r="C6" s="99" t="s">
        <v>2056</v>
      </c>
      <c r="D6" s="99" t="s">
        <v>1318</v>
      </c>
      <c r="E6" s="99" t="s">
        <v>2057</v>
      </c>
      <c r="F6" s="99" t="s">
        <v>1250</v>
      </c>
      <c r="G6" s="99" t="s">
        <v>1251</v>
      </c>
      <c r="H6" s="79" t="s">
        <v>1261</v>
      </c>
      <c r="I6" s="99" t="s">
        <v>2060</v>
      </c>
      <c r="J6" s="99" t="s">
        <v>1390</v>
      </c>
      <c r="K6" s="99" t="s">
        <v>1955</v>
      </c>
      <c r="L6" s="99" t="s">
        <v>1998</v>
      </c>
      <c r="M6" s="32" t="s">
        <v>6</v>
      </c>
      <c r="N6" s="81"/>
      <c r="O6" s="79" t="s">
        <v>1232</v>
      </c>
      <c r="P6" s="32" t="s">
        <v>7</v>
      </c>
      <c r="Q6" s="84"/>
      <c r="R6" s="81"/>
      <c r="S6" s="99" t="s">
        <v>683</v>
      </c>
      <c r="T6" s="99" t="s">
        <v>176</v>
      </c>
      <c r="X6" s="32" t="s">
        <v>2097</v>
      </c>
      <c r="Y6" s="32"/>
      <c r="Z6" s="32"/>
      <c r="AA6" s="224" t="s">
        <v>2098</v>
      </c>
      <c r="AB6" s="225"/>
      <c r="AC6" s="225"/>
      <c r="AD6" s="225"/>
      <c r="AE6" s="225"/>
      <c r="AF6" s="116"/>
      <c r="AG6" s="116"/>
      <c r="AH6" s="225"/>
      <c r="AI6" s="225"/>
      <c r="AJ6" s="225"/>
      <c r="AK6" s="225"/>
      <c r="AL6" s="225"/>
      <c r="AM6" s="225"/>
      <c r="AN6" s="225"/>
      <c r="AO6" s="225"/>
      <c r="AP6" s="32" t="s">
        <v>1493</v>
      </c>
      <c r="AQ6" s="32"/>
      <c r="AR6" s="32"/>
    </row>
    <row r="7" s="8" customFormat="1" ht="22.5" customHeight="1" spans="1:44">
      <c r="A7" s="100"/>
      <c r="B7" s="100"/>
      <c r="C7" s="100"/>
      <c r="D7" s="100"/>
      <c r="E7" s="100"/>
      <c r="F7" s="100"/>
      <c r="G7" s="100"/>
      <c r="H7" s="95"/>
      <c r="I7" s="100"/>
      <c r="J7" s="100"/>
      <c r="K7" s="100"/>
      <c r="L7" s="213"/>
      <c r="M7" s="108" t="s">
        <v>10</v>
      </c>
      <c r="N7" s="109" t="s">
        <v>11</v>
      </c>
      <c r="O7" s="95"/>
      <c r="P7" s="109" t="s">
        <v>10</v>
      </c>
      <c r="Q7" s="110" t="s">
        <v>1394</v>
      </c>
      <c r="R7" s="109" t="s">
        <v>11</v>
      </c>
      <c r="S7" s="100"/>
      <c r="T7" s="100"/>
      <c r="U7" s="8" t="s">
        <v>1501</v>
      </c>
      <c r="X7" s="218" t="s">
        <v>2099</v>
      </c>
      <c r="Y7" s="226" t="s">
        <v>654</v>
      </c>
      <c r="Z7" s="32" t="s">
        <v>2100</v>
      </c>
      <c r="AA7" s="32" t="s">
        <v>2101</v>
      </c>
      <c r="AB7" s="32" t="s">
        <v>2102</v>
      </c>
      <c r="AC7" s="99" t="s">
        <v>2103</v>
      </c>
      <c r="AD7" s="99" t="s">
        <v>2104</v>
      </c>
      <c r="AE7" s="99" t="s">
        <v>2105</v>
      </c>
      <c r="AF7" s="99" t="s">
        <v>2106</v>
      </c>
      <c r="AG7" s="99" t="s">
        <v>2107</v>
      </c>
      <c r="AH7" s="99" t="s">
        <v>2108</v>
      </c>
      <c r="AI7" s="32" t="s">
        <v>2109</v>
      </c>
      <c r="AJ7" s="32" t="s">
        <v>2110</v>
      </c>
      <c r="AK7" s="99" t="s">
        <v>2111</v>
      </c>
      <c r="AL7" s="32" t="s">
        <v>2112</v>
      </c>
      <c r="AM7" s="99" t="s">
        <v>2113</v>
      </c>
      <c r="AN7" s="99" t="s">
        <v>2114</v>
      </c>
      <c r="AO7" s="99"/>
      <c r="AP7" s="32" t="s">
        <v>1836</v>
      </c>
      <c r="AQ7" s="32" t="s">
        <v>2115</v>
      </c>
      <c r="AR7" s="32" t="s">
        <v>1837</v>
      </c>
    </row>
    <row r="8" ht="15.5" customHeight="1" spans="1:44">
      <c r="A8" s="19" t="str">
        <f t="shared" ref="A8:A71" si="0">IF(C8="","",ROW()-7)</f>
        <v/>
      </c>
      <c r="B8" s="211"/>
      <c r="C8" s="212"/>
      <c r="D8" s="211"/>
      <c r="E8" s="211"/>
      <c r="F8" s="211"/>
      <c r="G8" s="211"/>
      <c r="H8" s="212"/>
      <c r="I8" s="211"/>
      <c r="J8" s="211"/>
      <c r="K8" s="211"/>
      <c r="L8" s="214"/>
      <c r="M8" s="215"/>
      <c r="N8" s="215"/>
      <c r="O8" s="216"/>
      <c r="P8" s="22"/>
      <c r="Q8" s="22"/>
      <c r="R8" s="22"/>
      <c r="S8" s="30"/>
      <c r="T8" s="219"/>
      <c r="U8" s="8" t="s">
        <v>2116</v>
      </c>
      <c r="X8" s="220" t="s">
        <v>2117</v>
      </c>
      <c r="Y8" s="226" t="s">
        <v>771</v>
      </c>
      <c r="Z8" s="32"/>
      <c r="AA8" s="32">
        <f t="shared" ref="AA8:AA17" si="1">L8</f>
        <v>0</v>
      </c>
      <c r="AB8" s="32"/>
      <c r="AC8" s="227">
        <f t="shared" ref="AC8:AC17" si="2">YEAR(J8)</f>
        <v>1900</v>
      </c>
      <c r="AD8" s="99">
        <f>K8</f>
        <v>0</v>
      </c>
      <c r="AE8" s="99">
        <f>($AE$4-J8)/365</f>
        <v>124.416438356164</v>
      </c>
      <c r="AF8" s="66">
        <f t="shared" ref="AF8:AF17" si="3">AD8-AE8</f>
        <v>-124.416438356164</v>
      </c>
      <c r="AG8" s="66" t="e">
        <f>IF(ROUND(((AD8-AE8)/AD8)*100,0)&lt;15,15,ROUND(((AD8-AE8)/AD8)*100,0))</f>
        <v>#DIV/0!</v>
      </c>
      <c r="AH8" s="99"/>
      <c r="AI8" s="32"/>
      <c r="AJ8" s="32"/>
      <c r="AK8" s="99">
        <f t="shared" ref="AK8:AK17" si="4">AH8*(1+AI8+AJ8)*G8</f>
        <v>0</v>
      </c>
      <c r="AL8" s="32">
        <f t="shared" ref="AL8:AL17" si="5">AK8/1.13*13%+AI8/1.09*9%</f>
        <v>0</v>
      </c>
      <c r="AM8" s="99">
        <f t="shared" ref="AM8:AM17" si="6">AK8-AL8</f>
        <v>0</v>
      </c>
      <c r="AN8" s="99">
        <v>95</v>
      </c>
      <c r="AO8" s="99"/>
      <c r="AP8" s="32">
        <f>AN8</f>
        <v>95</v>
      </c>
      <c r="AQ8" s="32" t="e">
        <f t="shared" ref="AQ8:AQ17" si="7">AG8</f>
        <v>#DIV/0!</v>
      </c>
      <c r="AR8" s="32">
        <f t="shared" ref="AR8:AR22" si="8">AP8</f>
        <v>95</v>
      </c>
    </row>
    <row r="9" ht="15.5" customHeight="1" spans="1:44">
      <c r="A9" s="19" t="str">
        <f t="shared" si="0"/>
        <v/>
      </c>
      <c r="B9" s="211"/>
      <c r="C9" s="212"/>
      <c r="D9" s="211"/>
      <c r="E9" s="211"/>
      <c r="F9" s="211"/>
      <c r="G9" s="211"/>
      <c r="H9" s="211"/>
      <c r="I9" s="211"/>
      <c r="J9" s="211"/>
      <c r="K9" s="211"/>
      <c r="L9" s="214"/>
      <c r="M9" s="215"/>
      <c r="N9" s="215"/>
      <c r="O9" s="216"/>
      <c r="P9" s="22"/>
      <c r="Q9" s="22"/>
      <c r="R9" s="22"/>
      <c r="S9" s="30"/>
      <c r="T9" s="219"/>
      <c r="U9" s="8" t="s">
        <v>2118</v>
      </c>
      <c r="X9" s="220" t="s">
        <v>2117</v>
      </c>
      <c r="Y9" s="226" t="s">
        <v>771</v>
      </c>
      <c r="Z9" s="32"/>
      <c r="AA9" s="32">
        <f t="shared" si="1"/>
        <v>0</v>
      </c>
      <c r="AB9" s="32"/>
      <c r="AC9" s="227">
        <f t="shared" si="2"/>
        <v>1900</v>
      </c>
      <c r="AD9" s="99">
        <f t="shared" ref="AD9:AD24" si="9">K9</f>
        <v>0</v>
      </c>
      <c r="AE9" s="99">
        <f t="shared" ref="AE9:AE17" si="10">($AE$4-J9)/365</f>
        <v>124.416438356164</v>
      </c>
      <c r="AF9" s="66">
        <f t="shared" si="3"/>
        <v>-124.416438356164</v>
      </c>
      <c r="AG9" s="66" t="e">
        <f t="shared" ref="AG9:AG24" si="11">IF(ROUND(((AD9-AE9)/AD9)*100,0)&lt;15,15,ROUND(((AD9-AE9)/AD9)*100,0))</f>
        <v>#DIV/0!</v>
      </c>
      <c r="AH9" s="99"/>
      <c r="AI9" s="32"/>
      <c r="AJ9" s="32"/>
      <c r="AK9" s="99">
        <f t="shared" si="4"/>
        <v>0</v>
      </c>
      <c r="AL9" s="32">
        <f t="shared" si="5"/>
        <v>0</v>
      </c>
      <c r="AM9" s="99">
        <f t="shared" si="6"/>
        <v>0</v>
      </c>
      <c r="AN9" s="99">
        <v>158</v>
      </c>
      <c r="AO9" s="99"/>
      <c r="AP9" s="32">
        <f>AN9</f>
        <v>158</v>
      </c>
      <c r="AQ9" s="32" t="e">
        <f t="shared" si="7"/>
        <v>#DIV/0!</v>
      </c>
      <c r="AR9" s="32">
        <f t="shared" si="8"/>
        <v>158</v>
      </c>
    </row>
    <row r="10" ht="15.5" customHeight="1" spans="1:44">
      <c r="A10" s="19" t="str">
        <f t="shared" si="0"/>
        <v/>
      </c>
      <c r="B10" s="211"/>
      <c r="C10" s="212"/>
      <c r="D10" s="211"/>
      <c r="E10" s="211"/>
      <c r="F10" s="211"/>
      <c r="G10" s="211"/>
      <c r="H10" s="212"/>
      <c r="I10" s="211"/>
      <c r="J10" s="211"/>
      <c r="K10" s="211"/>
      <c r="L10" s="214"/>
      <c r="M10" s="215"/>
      <c r="N10" s="215"/>
      <c r="O10" s="216"/>
      <c r="P10" s="22"/>
      <c r="Q10" s="22"/>
      <c r="R10" s="22"/>
      <c r="S10" s="30"/>
      <c r="T10" s="219"/>
      <c r="U10" s="8" t="s">
        <v>2119</v>
      </c>
      <c r="X10" s="220" t="s">
        <v>2117</v>
      </c>
      <c r="Y10" s="226" t="s">
        <v>771</v>
      </c>
      <c r="Z10" s="228"/>
      <c r="AA10" s="228">
        <f t="shared" si="1"/>
        <v>0</v>
      </c>
      <c r="AB10" s="228"/>
      <c r="AC10" s="229">
        <f t="shared" si="2"/>
        <v>1900</v>
      </c>
      <c r="AD10" s="99">
        <f t="shared" si="9"/>
        <v>0</v>
      </c>
      <c r="AE10" s="230">
        <f t="shared" si="10"/>
        <v>124.416438356164</v>
      </c>
      <c r="AF10" s="231">
        <f t="shared" si="3"/>
        <v>-124.416438356164</v>
      </c>
      <c r="AG10" s="66" t="e">
        <f t="shared" si="11"/>
        <v>#DIV/0!</v>
      </c>
      <c r="AH10" s="230"/>
      <c r="AI10" s="228"/>
      <c r="AJ10" s="228"/>
      <c r="AK10" s="230">
        <f t="shared" si="4"/>
        <v>0</v>
      </c>
      <c r="AL10" s="228">
        <f t="shared" si="5"/>
        <v>0</v>
      </c>
      <c r="AM10" s="230">
        <f t="shared" si="6"/>
        <v>0</v>
      </c>
      <c r="AN10" s="230">
        <v>51</v>
      </c>
      <c r="AO10" s="230"/>
      <c r="AP10" s="32">
        <f>AN10</f>
        <v>51</v>
      </c>
      <c r="AQ10" s="228" t="e">
        <f t="shared" si="7"/>
        <v>#DIV/0!</v>
      </c>
      <c r="AR10" s="32">
        <f t="shared" si="8"/>
        <v>51</v>
      </c>
    </row>
    <row r="11" ht="15.5" customHeight="1" spans="1:44">
      <c r="A11" s="19" t="str">
        <f t="shared" si="0"/>
        <v/>
      </c>
      <c r="B11" s="211"/>
      <c r="C11" s="212"/>
      <c r="D11" s="211"/>
      <c r="E11" s="211"/>
      <c r="F11" s="211"/>
      <c r="G11" s="211"/>
      <c r="H11" s="211"/>
      <c r="I11" s="211"/>
      <c r="J11" s="211"/>
      <c r="K11" s="211"/>
      <c r="L11" s="214"/>
      <c r="M11" s="215"/>
      <c r="N11" s="215"/>
      <c r="O11" s="216"/>
      <c r="P11" s="22"/>
      <c r="Q11" s="22"/>
      <c r="R11" s="22"/>
      <c r="S11" s="30"/>
      <c r="T11" s="219"/>
      <c r="U11" s="8" t="s">
        <v>2120</v>
      </c>
      <c r="X11" s="221" t="s">
        <v>2121</v>
      </c>
      <c r="Y11" s="226" t="s">
        <v>771</v>
      </c>
      <c r="Z11" s="32"/>
      <c r="AA11" s="32">
        <f t="shared" si="1"/>
        <v>0</v>
      </c>
      <c r="AB11" s="32"/>
      <c r="AC11" s="227">
        <f t="shared" si="2"/>
        <v>1900</v>
      </c>
      <c r="AD11" s="99">
        <f t="shared" si="9"/>
        <v>0</v>
      </c>
      <c r="AE11" s="99">
        <f t="shared" si="10"/>
        <v>124.416438356164</v>
      </c>
      <c r="AF11" s="66">
        <f t="shared" si="3"/>
        <v>-124.416438356164</v>
      </c>
      <c r="AG11" s="66" t="e">
        <f t="shared" si="11"/>
        <v>#DIV/0!</v>
      </c>
      <c r="AH11" s="99"/>
      <c r="AI11" s="32"/>
      <c r="AJ11" s="32"/>
      <c r="AK11" s="99">
        <f t="shared" si="4"/>
        <v>0</v>
      </c>
      <c r="AL11" s="32">
        <f t="shared" si="5"/>
        <v>0</v>
      </c>
      <c r="AM11" s="99">
        <f t="shared" si="6"/>
        <v>0</v>
      </c>
      <c r="AN11" s="99">
        <v>150</v>
      </c>
      <c r="AO11" s="99"/>
      <c r="AP11" s="32">
        <f>AN11</f>
        <v>150</v>
      </c>
      <c r="AQ11" s="32" t="e">
        <f t="shared" si="7"/>
        <v>#DIV/0!</v>
      </c>
      <c r="AR11" s="32">
        <f t="shared" si="8"/>
        <v>150</v>
      </c>
    </row>
    <row r="12" ht="15.5" customHeight="1" spans="1:44">
      <c r="A12" s="19" t="str">
        <f t="shared" si="0"/>
        <v/>
      </c>
      <c r="B12" s="211"/>
      <c r="C12" s="212"/>
      <c r="D12" s="211"/>
      <c r="E12" s="211"/>
      <c r="F12" s="211"/>
      <c r="G12" s="211"/>
      <c r="H12" s="211"/>
      <c r="I12" s="211"/>
      <c r="J12" s="211"/>
      <c r="K12" s="211"/>
      <c r="L12" s="214"/>
      <c r="M12" s="215"/>
      <c r="N12" s="215"/>
      <c r="O12" s="216"/>
      <c r="P12" s="22"/>
      <c r="Q12" s="22"/>
      <c r="R12" s="22"/>
      <c r="S12" s="30"/>
      <c r="T12" s="219"/>
      <c r="U12" s="8" t="s">
        <v>2122</v>
      </c>
      <c r="X12" s="221" t="s">
        <v>2121</v>
      </c>
      <c r="Y12" s="226" t="s">
        <v>771</v>
      </c>
      <c r="Z12" s="32"/>
      <c r="AA12" s="32">
        <f t="shared" si="1"/>
        <v>0</v>
      </c>
      <c r="AB12" s="32"/>
      <c r="AC12" s="227">
        <f t="shared" si="2"/>
        <v>1900</v>
      </c>
      <c r="AD12" s="99">
        <f t="shared" si="9"/>
        <v>0</v>
      </c>
      <c r="AE12" s="99">
        <f t="shared" si="10"/>
        <v>124.416438356164</v>
      </c>
      <c r="AF12" s="66">
        <f t="shared" si="3"/>
        <v>-124.416438356164</v>
      </c>
      <c r="AG12" s="66" t="e">
        <f t="shared" si="11"/>
        <v>#DIV/0!</v>
      </c>
      <c r="AH12" s="99"/>
      <c r="AI12" s="32"/>
      <c r="AJ12" s="32"/>
      <c r="AK12" s="99">
        <f t="shared" si="4"/>
        <v>0</v>
      </c>
      <c r="AL12" s="32">
        <f t="shared" si="5"/>
        <v>0</v>
      </c>
      <c r="AM12" s="99">
        <f t="shared" si="6"/>
        <v>0</v>
      </c>
      <c r="AN12" s="99">
        <v>150</v>
      </c>
      <c r="AO12" s="99"/>
      <c r="AP12" s="32">
        <f t="shared" ref="AP12:AP22" si="12">AN12</f>
        <v>150</v>
      </c>
      <c r="AQ12" s="32" t="e">
        <f t="shared" si="7"/>
        <v>#DIV/0!</v>
      </c>
      <c r="AR12" s="32">
        <f t="shared" si="8"/>
        <v>150</v>
      </c>
    </row>
    <row r="13" ht="15.5" customHeight="1" spans="1:44">
      <c r="A13" s="19" t="str">
        <f t="shared" si="0"/>
        <v/>
      </c>
      <c r="B13" s="211"/>
      <c r="C13" s="211"/>
      <c r="D13" s="211"/>
      <c r="E13" s="211"/>
      <c r="F13" s="211"/>
      <c r="G13" s="211"/>
      <c r="H13" s="212"/>
      <c r="I13" s="211"/>
      <c r="J13" s="211"/>
      <c r="K13" s="211"/>
      <c r="L13" s="214"/>
      <c r="M13" s="215"/>
      <c r="N13" s="215"/>
      <c r="O13" s="216"/>
      <c r="P13" s="22"/>
      <c r="Q13" s="22"/>
      <c r="R13" s="22"/>
      <c r="S13" s="30"/>
      <c r="T13" s="219"/>
      <c r="U13" s="8" t="s">
        <v>2123</v>
      </c>
      <c r="X13" s="221" t="s">
        <v>2121</v>
      </c>
      <c r="Y13" s="226" t="s">
        <v>771</v>
      </c>
      <c r="Z13" s="32"/>
      <c r="AA13" s="32">
        <f t="shared" si="1"/>
        <v>0</v>
      </c>
      <c r="AB13" s="32"/>
      <c r="AC13" s="227">
        <f t="shared" si="2"/>
        <v>1900</v>
      </c>
      <c r="AD13" s="99">
        <f t="shared" si="9"/>
        <v>0</v>
      </c>
      <c r="AE13" s="99">
        <f t="shared" si="10"/>
        <v>124.416438356164</v>
      </c>
      <c r="AF13" s="66">
        <f t="shared" si="3"/>
        <v>-124.416438356164</v>
      </c>
      <c r="AG13" s="66" t="e">
        <f t="shared" si="11"/>
        <v>#DIV/0!</v>
      </c>
      <c r="AH13" s="66"/>
      <c r="AI13" s="32"/>
      <c r="AJ13" s="32"/>
      <c r="AK13" s="99">
        <f t="shared" si="4"/>
        <v>0</v>
      </c>
      <c r="AL13" s="32">
        <f t="shared" si="5"/>
        <v>0</v>
      </c>
      <c r="AM13" s="99">
        <f t="shared" si="6"/>
        <v>0</v>
      </c>
      <c r="AN13" s="99">
        <v>150</v>
      </c>
      <c r="AO13" s="99"/>
      <c r="AP13" s="32">
        <f t="shared" si="12"/>
        <v>150</v>
      </c>
      <c r="AQ13" s="32" t="e">
        <f t="shared" si="7"/>
        <v>#DIV/0!</v>
      </c>
      <c r="AR13" s="32">
        <f t="shared" si="8"/>
        <v>150</v>
      </c>
    </row>
    <row r="14" ht="15.5" customHeight="1" spans="1:44">
      <c r="A14" s="19" t="str">
        <f t="shared" si="0"/>
        <v/>
      </c>
      <c r="B14" s="211"/>
      <c r="C14" s="211"/>
      <c r="D14" s="211"/>
      <c r="E14" s="211"/>
      <c r="F14" s="211"/>
      <c r="G14" s="211"/>
      <c r="H14" s="211"/>
      <c r="I14" s="211"/>
      <c r="J14" s="211"/>
      <c r="K14" s="211"/>
      <c r="L14" s="214"/>
      <c r="M14" s="215"/>
      <c r="N14" s="215"/>
      <c r="O14" s="216"/>
      <c r="P14" s="22"/>
      <c r="Q14" s="22"/>
      <c r="R14" s="22"/>
      <c r="S14" s="30"/>
      <c r="T14" s="219"/>
      <c r="U14" s="8" t="s">
        <v>2124</v>
      </c>
      <c r="X14" s="221" t="s">
        <v>2121</v>
      </c>
      <c r="Y14" s="226" t="s">
        <v>771</v>
      </c>
      <c r="Z14" s="32"/>
      <c r="AA14" s="32">
        <f t="shared" si="1"/>
        <v>0</v>
      </c>
      <c r="AB14" s="32"/>
      <c r="AC14" s="227">
        <f t="shared" si="2"/>
        <v>1900</v>
      </c>
      <c r="AD14" s="99">
        <f t="shared" si="9"/>
        <v>0</v>
      </c>
      <c r="AE14" s="99">
        <f t="shared" si="10"/>
        <v>124.416438356164</v>
      </c>
      <c r="AF14" s="66">
        <f t="shared" si="3"/>
        <v>-124.416438356164</v>
      </c>
      <c r="AG14" s="66" t="e">
        <f t="shared" si="11"/>
        <v>#DIV/0!</v>
      </c>
      <c r="AH14" s="66"/>
      <c r="AI14" s="32"/>
      <c r="AJ14" s="32"/>
      <c r="AK14" s="99">
        <f t="shared" si="4"/>
        <v>0</v>
      </c>
      <c r="AL14" s="32">
        <f t="shared" si="5"/>
        <v>0</v>
      </c>
      <c r="AM14" s="99">
        <f t="shared" si="6"/>
        <v>0</v>
      </c>
      <c r="AN14" s="99">
        <v>150</v>
      </c>
      <c r="AO14" s="99"/>
      <c r="AP14" s="32">
        <f t="shared" si="12"/>
        <v>150</v>
      </c>
      <c r="AQ14" s="32" t="e">
        <f t="shared" si="7"/>
        <v>#DIV/0!</v>
      </c>
      <c r="AR14" s="32">
        <f t="shared" si="8"/>
        <v>150</v>
      </c>
    </row>
    <row r="15" ht="15.5" customHeight="1" spans="1:44">
      <c r="A15" s="19" t="str">
        <f t="shared" si="0"/>
        <v/>
      </c>
      <c r="B15" s="211"/>
      <c r="C15" s="211"/>
      <c r="D15" s="211"/>
      <c r="E15" s="211"/>
      <c r="F15" s="211"/>
      <c r="G15" s="211"/>
      <c r="H15" s="211"/>
      <c r="I15" s="211"/>
      <c r="J15" s="211"/>
      <c r="K15" s="211"/>
      <c r="L15" s="214"/>
      <c r="M15" s="215"/>
      <c r="N15" s="215"/>
      <c r="O15" s="216"/>
      <c r="P15" s="22"/>
      <c r="Q15" s="22"/>
      <c r="R15" s="22"/>
      <c r="S15" s="30"/>
      <c r="T15" s="219"/>
      <c r="U15" s="8" t="s">
        <v>2125</v>
      </c>
      <c r="X15" s="221" t="s">
        <v>2121</v>
      </c>
      <c r="Y15" s="226" t="s">
        <v>771</v>
      </c>
      <c r="Z15" s="32"/>
      <c r="AA15" s="32">
        <f t="shared" si="1"/>
        <v>0</v>
      </c>
      <c r="AB15" s="32"/>
      <c r="AC15" s="227">
        <f t="shared" si="2"/>
        <v>1900</v>
      </c>
      <c r="AD15" s="99">
        <f t="shared" si="9"/>
        <v>0</v>
      </c>
      <c r="AE15" s="99">
        <f t="shared" si="10"/>
        <v>124.416438356164</v>
      </c>
      <c r="AF15" s="66">
        <f t="shared" si="3"/>
        <v>-124.416438356164</v>
      </c>
      <c r="AG15" s="66" t="e">
        <f t="shared" si="11"/>
        <v>#DIV/0!</v>
      </c>
      <c r="AH15" s="66"/>
      <c r="AI15" s="32"/>
      <c r="AJ15" s="32"/>
      <c r="AK15" s="99">
        <f t="shared" si="4"/>
        <v>0</v>
      </c>
      <c r="AL15" s="32">
        <f t="shared" si="5"/>
        <v>0</v>
      </c>
      <c r="AM15" s="99">
        <f t="shared" si="6"/>
        <v>0</v>
      </c>
      <c r="AN15" s="99">
        <v>150</v>
      </c>
      <c r="AO15" s="99"/>
      <c r="AP15" s="32">
        <f t="shared" si="12"/>
        <v>150</v>
      </c>
      <c r="AQ15" s="32" t="e">
        <f t="shared" si="7"/>
        <v>#DIV/0!</v>
      </c>
      <c r="AR15" s="32">
        <f t="shared" si="8"/>
        <v>150</v>
      </c>
    </row>
    <row r="16" ht="15.5" customHeight="1" spans="1:44">
      <c r="A16" s="19" t="str">
        <f t="shared" si="0"/>
        <v/>
      </c>
      <c r="B16" s="211"/>
      <c r="C16" s="211"/>
      <c r="D16" s="211"/>
      <c r="E16" s="211"/>
      <c r="F16" s="211"/>
      <c r="G16" s="211"/>
      <c r="H16" s="211"/>
      <c r="I16" s="211"/>
      <c r="J16" s="211"/>
      <c r="K16" s="211"/>
      <c r="L16" s="214"/>
      <c r="M16" s="215"/>
      <c r="N16" s="215"/>
      <c r="O16" s="216"/>
      <c r="P16" s="22"/>
      <c r="Q16" s="22"/>
      <c r="R16" s="22"/>
      <c r="S16" s="30"/>
      <c r="T16" s="219"/>
      <c r="U16" s="8" t="s">
        <v>2126</v>
      </c>
      <c r="X16" s="221" t="s">
        <v>2121</v>
      </c>
      <c r="Y16" s="226" t="s">
        <v>771</v>
      </c>
      <c r="Z16" s="32"/>
      <c r="AA16" s="32">
        <f t="shared" si="1"/>
        <v>0</v>
      </c>
      <c r="AB16" s="32"/>
      <c r="AC16" s="227">
        <f t="shared" si="2"/>
        <v>1900</v>
      </c>
      <c r="AD16" s="99">
        <f t="shared" si="9"/>
        <v>0</v>
      </c>
      <c r="AE16" s="99">
        <f t="shared" si="10"/>
        <v>124.416438356164</v>
      </c>
      <c r="AF16" s="66">
        <f t="shared" si="3"/>
        <v>-124.416438356164</v>
      </c>
      <c r="AG16" s="66" t="e">
        <f t="shared" si="11"/>
        <v>#DIV/0!</v>
      </c>
      <c r="AH16" s="66"/>
      <c r="AI16" s="32"/>
      <c r="AJ16" s="32"/>
      <c r="AK16" s="99">
        <f t="shared" si="4"/>
        <v>0</v>
      </c>
      <c r="AL16" s="32">
        <f t="shared" si="5"/>
        <v>0</v>
      </c>
      <c r="AM16" s="99">
        <f t="shared" si="6"/>
        <v>0</v>
      </c>
      <c r="AN16" s="99">
        <v>150</v>
      </c>
      <c r="AO16" s="99"/>
      <c r="AP16" s="32">
        <f t="shared" si="12"/>
        <v>150</v>
      </c>
      <c r="AQ16" s="32" t="e">
        <f t="shared" si="7"/>
        <v>#DIV/0!</v>
      </c>
      <c r="AR16" s="32">
        <f t="shared" si="8"/>
        <v>150</v>
      </c>
    </row>
    <row r="17" ht="15.5" customHeight="1" spans="1:44">
      <c r="A17" s="19" t="str">
        <f t="shared" si="0"/>
        <v/>
      </c>
      <c r="B17" s="211"/>
      <c r="C17" s="211"/>
      <c r="D17" s="211"/>
      <c r="E17" s="211"/>
      <c r="F17" s="211"/>
      <c r="G17" s="211"/>
      <c r="H17" s="211"/>
      <c r="I17" s="211"/>
      <c r="J17" s="211"/>
      <c r="K17" s="211"/>
      <c r="L17" s="214"/>
      <c r="M17" s="215"/>
      <c r="N17" s="215"/>
      <c r="O17" s="216"/>
      <c r="P17" s="22"/>
      <c r="Q17" s="22"/>
      <c r="R17" s="22"/>
      <c r="S17" s="30"/>
      <c r="T17" s="219"/>
      <c r="U17" s="8" t="s">
        <v>2127</v>
      </c>
      <c r="X17" s="221" t="s">
        <v>2121</v>
      </c>
      <c r="Y17" s="226" t="s">
        <v>771</v>
      </c>
      <c r="Z17" s="232"/>
      <c r="AA17" s="32">
        <f t="shared" si="1"/>
        <v>0</v>
      </c>
      <c r="AB17" s="32"/>
      <c r="AC17" s="227">
        <f t="shared" si="2"/>
        <v>1900</v>
      </c>
      <c r="AD17" s="99">
        <f t="shared" si="9"/>
        <v>0</v>
      </c>
      <c r="AE17" s="99">
        <f t="shared" si="10"/>
        <v>124.416438356164</v>
      </c>
      <c r="AF17" s="66">
        <f t="shared" si="3"/>
        <v>-124.416438356164</v>
      </c>
      <c r="AG17" s="66" t="e">
        <f t="shared" si="11"/>
        <v>#DIV/0!</v>
      </c>
      <c r="AH17" s="66"/>
      <c r="AI17" s="32"/>
      <c r="AJ17" s="32"/>
      <c r="AK17" s="99">
        <f t="shared" si="4"/>
        <v>0</v>
      </c>
      <c r="AL17" s="32">
        <f t="shared" si="5"/>
        <v>0</v>
      </c>
      <c r="AM17" s="99">
        <f t="shared" si="6"/>
        <v>0</v>
      </c>
      <c r="AN17" s="99">
        <v>150</v>
      </c>
      <c r="AO17" s="99"/>
      <c r="AP17" s="32">
        <f t="shared" si="12"/>
        <v>150</v>
      </c>
      <c r="AQ17" s="32" t="e">
        <f t="shared" si="7"/>
        <v>#DIV/0!</v>
      </c>
      <c r="AR17" s="32">
        <f t="shared" si="8"/>
        <v>150</v>
      </c>
    </row>
    <row r="18" ht="15.5" customHeight="1" spans="1:44">
      <c r="A18" s="19" t="str">
        <f t="shared" si="0"/>
        <v/>
      </c>
      <c r="B18" s="211"/>
      <c r="C18" s="211"/>
      <c r="D18" s="211"/>
      <c r="E18" s="211"/>
      <c r="F18" s="211"/>
      <c r="G18" s="211"/>
      <c r="H18" s="211"/>
      <c r="I18" s="211"/>
      <c r="J18" s="211"/>
      <c r="K18" s="211"/>
      <c r="L18" s="214"/>
      <c r="M18" s="215"/>
      <c r="N18" s="215"/>
      <c r="O18" s="216"/>
      <c r="P18" s="22"/>
      <c r="Q18" s="22"/>
      <c r="R18" s="22"/>
      <c r="S18" s="30"/>
      <c r="T18" s="219"/>
      <c r="U18" s="8" t="s">
        <v>2128</v>
      </c>
      <c r="X18" s="221" t="s">
        <v>2121</v>
      </c>
      <c r="Y18" s="226" t="s">
        <v>771</v>
      </c>
      <c r="Z18" s="232"/>
      <c r="AA18" s="32">
        <f t="shared" ref="AA18:AA71" si="13">L18</f>
        <v>0</v>
      </c>
      <c r="AB18" s="32"/>
      <c r="AC18" s="227">
        <f t="shared" ref="AC18:AC71" si="14">YEAR(J18)</f>
        <v>1900</v>
      </c>
      <c r="AD18" s="99">
        <f t="shared" si="9"/>
        <v>0</v>
      </c>
      <c r="AE18" s="99">
        <f t="shared" ref="AE18:AE81" si="15">($AE$4-J18)/365</f>
        <v>124.416438356164</v>
      </c>
      <c r="AF18" s="66">
        <f t="shared" ref="AF18:AF81" si="16">AD18-AE18</f>
        <v>-124.416438356164</v>
      </c>
      <c r="AG18" s="66" t="e">
        <f t="shared" si="11"/>
        <v>#DIV/0!</v>
      </c>
      <c r="AH18" s="66"/>
      <c r="AI18" s="32"/>
      <c r="AJ18" s="32"/>
      <c r="AK18" s="99">
        <f t="shared" ref="AK18:AK81" si="17">AH18*(1+AI18+AJ18)*G18</f>
        <v>0</v>
      </c>
      <c r="AL18" s="32">
        <f t="shared" ref="AL18:AL81" si="18">AK18/1.13*13%+AI18/1.09*9%</f>
        <v>0</v>
      </c>
      <c r="AM18" s="99">
        <f t="shared" ref="AM18:AM81" si="19">AK18-AL18</f>
        <v>0</v>
      </c>
      <c r="AN18" s="99">
        <v>150</v>
      </c>
      <c r="AO18" s="99"/>
      <c r="AP18" s="32">
        <f t="shared" si="12"/>
        <v>150</v>
      </c>
      <c r="AQ18" s="32" t="e">
        <f t="shared" ref="AQ18:AQ81" si="20">AG18</f>
        <v>#DIV/0!</v>
      </c>
      <c r="AR18" s="32">
        <f t="shared" si="8"/>
        <v>150</v>
      </c>
    </row>
    <row r="19" ht="15.5" customHeight="1" spans="1:44">
      <c r="A19" s="19" t="str">
        <f t="shared" si="0"/>
        <v/>
      </c>
      <c r="B19" s="211"/>
      <c r="C19" s="211"/>
      <c r="D19" s="211"/>
      <c r="E19" s="211"/>
      <c r="F19" s="211"/>
      <c r="G19" s="211"/>
      <c r="H19" s="211"/>
      <c r="I19" s="211"/>
      <c r="J19" s="211"/>
      <c r="K19" s="211"/>
      <c r="L19" s="214"/>
      <c r="M19" s="215"/>
      <c r="N19" s="215"/>
      <c r="O19" s="216"/>
      <c r="P19" s="22"/>
      <c r="Q19" s="22"/>
      <c r="R19" s="22"/>
      <c r="S19" s="30"/>
      <c r="T19" s="219"/>
      <c r="U19" s="8" t="s">
        <v>2129</v>
      </c>
      <c r="X19" s="221" t="s">
        <v>2121</v>
      </c>
      <c r="Y19" s="226" t="s">
        <v>771</v>
      </c>
      <c r="Z19" s="232"/>
      <c r="AA19" s="32">
        <f t="shared" si="13"/>
        <v>0</v>
      </c>
      <c r="AB19" s="32"/>
      <c r="AC19" s="227">
        <f t="shared" si="14"/>
        <v>1900</v>
      </c>
      <c r="AD19" s="99">
        <f t="shared" si="9"/>
        <v>0</v>
      </c>
      <c r="AE19" s="99">
        <f t="shared" si="15"/>
        <v>124.416438356164</v>
      </c>
      <c r="AF19" s="66">
        <f t="shared" si="16"/>
        <v>-124.416438356164</v>
      </c>
      <c r="AG19" s="66" t="e">
        <f t="shared" si="11"/>
        <v>#DIV/0!</v>
      </c>
      <c r="AH19" s="66"/>
      <c r="AI19" s="32"/>
      <c r="AJ19" s="32"/>
      <c r="AK19" s="99">
        <f t="shared" si="17"/>
        <v>0</v>
      </c>
      <c r="AL19" s="32">
        <f t="shared" si="18"/>
        <v>0</v>
      </c>
      <c r="AM19" s="99">
        <f t="shared" si="19"/>
        <v>0</v>
      </c>
      <c r="AN19" s="99">
        <v>150</v>
      </c>
      <c r="AO19" s="99"/>
      <c r="AP19" s="32">
        <f t="shared" si="12"/>
        <v>150</v>
      </c>
      <c r="AQ19" s="32" t="e">
        <f t="shared" si="20"/>
        <v>#DIV/0!</v>
      </c>
      <c r="AR19" s="32">
        <f t="shared" si="8"/>
        <v>150</v>
      </c>
    </row>
    <row r="20" ht="15.5" customHeight="1" spans="1:44">
      <c r="A20" s="19" t="str">
        <f t="shared" si="0"/>
        <v/>
      </c>
      <c r="B20" s="211"/>
      <c r="C20" s="211"/>
      <c r="D20" s="211"/>
      <c r="E20" s="211"/>
      <c r="F20" s="211"/>
      <c r="G20" s="211"/>
      <c r="H20" s="211"/>
      <c r="I20" s="211"/>
      <c r="J20" s="211"/>
      <c r="K20" s="211"/>
      <c r="L20" s="214"/>
      <c r="M20" s="215"/>
      <c r="N20" s="215"/>
      <c r="O20" s="216"/>
      <c r="P20" s="22"/>
      <c r="Q20" s="22"/>
      <c r="R20" s="22"/>
      <c r="S20" s="30"/>
      <c r="T20" s="219"/>
      <c r="U20" s="8" t="s">
        <v>2130</v>
      </c>
      <c r="X20" s="221" t="s">
        <v>2121</v>
      </c>
      <c r="Y20" s="226" t="s">
        <v>771</v>
      </c>
      <c r="Z20" s="232"/>
      <c r="AA20" s="32">
        <f t="shared" si="13"/>
        <v>0</v>
      </c>
      <c r="AB20" s="32"/>
      <c r="AC20" s="227">
        <f t="shared" si="14"/>
        <v>1900</v>
      </c>
      <c r="AD20" s="99">
        <f t="shared" si="9"/>
        <v>0</v>
      </c>
      <c r="AE20" s="99">
        <f t="shared" si="15"/>
        <v>124.416438356164</v>
      </c>
      <c r="AF20" s="66">
        <f t="shared" si="16"/>
        <v>-124.416438356164</v>
      </c>
      <c r="AG20" s="66" t="e">
        <f t="shared" si="11"/>
        <v>#DIV/0!</v>
      </c>
      <c r="AH20" s="66"/>
      <c r="AI20" s="32"/>
      <c r="AJ20" s="32"/>
      <c r="AK20" s="99">
        <f t="shared" si="17"/>
        <v>0</v>
      </c>
      <c r="AL20" s="32">
        <f t="shared" si="18"/>
        <v>0</v>
      </c>
      <c r="AM20" s="99">
        <f t="shared" si="19"/>
        <v>0</v>
      </c>
      <c r="AN20" s="99">
        <v>150</v>
      </c>
      <c r="AO20" s="99"/>
      <c r="AP20" s="32">
        <f t="shared" si="12"/>
        <v>150</v>
      </c>
      <c r="AQ20" s="32" t="e">
        <f t="shared" si="20"/>
        <v>#DIV/0!</v>
      </c>
      <c r="AR20" s="32">
        <f t="shared" si="8"/>
        <v>150</v>
      </c>
    </row>
    <row r="21" ht="15.5" customHeight="1" spans="1:44">
      <c r="A21" s="19" t="str">
        <f t="shared" si="0"/>
        <v/>
      </c>
      <c r="B21" s="211"/>
      <c r="C21" s="211"/>
      <c r="D21" s="211"/>
      <c r="E21" s="211"/>
      <c r="F21" s="211"/>
      <c r="G21" s="211"/>
      <c r="H21" s="212"/>
      <c r="I21" s="211"/>
      <c r="J21" s="211"/>
      <c r="K21" s="211"/>
      <c r="L21" s="214"/>
      <c r="M21" s="215"/>
      <c r="N21" s="215"/>
      <c r="O21" s="216"/>
      <c r="P21" s="22"/>
      <c r="Q21" s="22"/>
      <c r="R21" s="22"/>
      <c r="S21" s="30"/>
      <c r="T21" s="219"/>
      <c r="U21" s="8" t="s">
        <v>2131</v>
      </c>
      <c r="X21" s="221" t="s">
        <v>2121</v>
      </c>
      <c r="Y21" s="226" t="s">
        <v>771</v>
      </c>
      <c r="Z21" s="232"/>
      <c r="AA21" s="32">
        <f t="shared" si="13"/>
        <v>0</v>
      </c>
      <c r="AB21" s="32"/>
      <c r="AC21" s="227">
        <f t="shared" si="14"/>
        <v>1900</v>
      </c>
      <c r="AD21" s="99">
        <f t="shared" si="9"/>
        <v>0</v>
      </c>
      <c r="AE21" s="99">
        <f t="shared" si="15"/>
        <v>124.416438356164</v>
      </c>
      <c r="AF21" s="66">
        <f t="shared" si="16"/>
        <v>-124.416438356164</v>
      </c>
      <c r="AG21" s="66" t="e">
        <f t="shared" si="11"/>
        <v>#DIV/0!</v>
      </c>
      <c r="AH21" s="66"/>
      <c r="AI21" s="32"/>
      <c r="AJ21" s="32"/>
      <c r="AK21" s="99">
        <f t="shared" si="17"/>
        <v>0</v>
      </c>
      <c r="AL21" s="32">
        <f t="shared" si="18"/>
        <v>0</v>
      </c>
      <c r="AM21" s="99">
        <f t="shared" si="19"/>
        <v>0</v>
      </c>
      <c r="AN21" s="99">
        <v>150</v>
      </c>
      <c r="AO21" s="99"/>
      <c r="AP21" s="32">
        <f t="shared" si="12"/>
        <v>150</v>
      </c>
      <c r="AQ21" s="32" t="e">
        <f t="shared" si="20"/>
        <v>#DIV/0!</v>
      </c>
      <c r="AR21" s="32">
        <f t="shared" si="8"/>
        <v>150</v>
      </c>
    </row>
    <row r="22" ht="15.5" customHeight="1" spans="1:44">
      <c r="A22" s="19" t="str">
        <f t="shared" si="0"/>
        <v/>
      </c>
      <c r="B22" s="211"/>
      <c r="C22" s="211"/>
      <c r="D22" s="211"/>
      <c r="E22" s="211"/>
      <c r="F22" s="211"/>
      <c r="G22" s="211"/>
      <c r="H22" s="211"/>
      <c r="I22" s="211"/>
      <c r="J22" s="211"/>
      <c r="K22" s="211"/>
      <c r="L22" s="214"/>
      <c r="M22" s="215"/>
      <c r="N22" s="215"/>
      <c r="O22" s="216"/>
      <c r="P22" s="22"/>
      <c r="Q22" s="22"/>
      <c r="R22" s="22"/>
      <c r="S22" s="30"/>
      <c r="T22" s="219"/>
      <c r="U22" s="8" t="s">
        <v>2132</v>
      </c>
      <c r="X22" s="221" t="s">
        <v>2121</v>
      </c>
      <c r="Y22" s="226" t="s">
        <v>771</v>
      </c>
      <c r="Z22" s="232"/>
      <c r="AA22" s="32">
        <f t="shared" si="13"/>
        <v>0</v>
      </c>
      <c r="AB22" s="32"/>
      <c r="AC22" s="227">
        <f t="shared" si="14"/>
        <v>1900</v>
      </c>
      <c r="AD22" s="99">
        <f t="shared" si="9"/>
        <v>0</v>
      </c>
      <c r="AE22" s="99">
        <f t="shared" si="15"/>
        <v>124.416438356164</v>
      </c>
      <c r="AF22" s="66">
        <f t="shared" si="16"/>
        <v>-124.416438356164</v>
      </c>
      <c r="AG22" s="66" t="e">
        <f t="shared" si="11"/>
        <v>#DIV/0!</v>
      </c>
      <c r="AH22" s="66"/>
      <c r="AI22" s="32"/>
      <c r="AJ22" s="32"/>
      <c r="AK22" s="99">
        <f t="shared" si="17"/>
        <v>0</v>
      </c>
      <c r="AL22" s="32">
        <f t="shared" si="18"/>
        <v>0</v>
      </c>
      <c r="AM22" s="99">
        <f t="shared" si="19"/>
        <v>0</v>
      </c>
      <c r="AN22" s="99">
        <v>150</v>
      </c>
      <c r="AO22" s="99"/>
      <c r="AP22" s="32">
        <f t="shared" si="12"/>
        <v>150</v>
      </c>
      <c r="AQ22" s="32" t="e">
        <f t="shared" si="20"/>
        <v>#DIV/0!</v>
      </c>
      <c r="AR22" s="32">
        <f t="shared" si="8"/>
        <v>150</v>
      </c>
    </row>
    <row r="23" ht="15.5" customHeight="1" spans="1:44">
      <c r="A23" s="19" t="str">
        <f t="shared" si="0"/>
        <v/>
      </c>
      <c r="B23" s="211"/>
      <c r="C23" s="211"/>
      <c r="D23" s="211"/>
      <c r="E23" s="211"/>
      <c r="F23" s="211"/>
      <c r="G23" s="211"/>
      <c r="H23" s="211"/>
      <c r="I23" s="211"/>
      <c r="J23" s="211"/>
      <c r="K23" s="211"/>
      <c r="L23" s="214"/>
      <c r="M23" s="215"/>
      <c r="N23" s="215"/>
      <c r="O23" s="216"/>
      <c r="P23" s="22"/>
      <c r="Q23" s="22"/>
      <c r="R23" s="22"/>
      <c r="S23" s="30"/>
      <c r="T23" s="219"/>
      <c r="U23" s="8" t="s">
        <v>2133</v>
      </c>
      <c r="X23" s="220" t="s">
        <v>2134</v>
      </c>
      <c r="Y23" s="233" t="s">
        <v>655</v>
      </c>
      <c r="Z23" s="232"/>
      <c r="AA23" s="32">
        <f t="shared" si="13"/>
        <v>0</v>
      </c>
      <c r="AB23" s="32"/>
      <c r="AC23" s="227">
        <f t="shared" si="14"/>
        <v>1900</v>
      </c>
      <c r="AD23" s="99">
        <f t="shared" si="9"/>
        <v>0</v>
      </c>
      <c r="AE23" s="99">
        <f t="shared" si="15"/>
        <v>124.416438356164</v>
      </c>
      <c r="AF23" s="32">
        <f t="shared" si="16"/>
        <v>-124.416438356164</v>
      </c>
      <c r="AG23" s="66" t="e">
        <f t="shared" si="11"/>
        <v>#DIV/0!</v>
      </c>
      <c r="AH23" s="66">
        <v>3000</v>
      </c>
      <c r="AI23" s="32"/>
      <c r="AJ23" s="32"/>
      <c r="AK23" s="99">
        <f t="shared" si="17"/>
        <v>0</v>
      </c>
      <c r="AL23" s="32"/>
      <c r="AM23" s="99">
        <f t="shared" si="19"/>
        <v>0</v>
      </c>
      <c r="AN23" s="99"/>
      <c r="AO23" s="99"/>
      <c r="AP23" s="32">
        <f t="shared" ref="AP23:AP77" si="21">ROUND(AM23,-2)</f>
        <v>0</v>
      </c>
      <c r="AQ23" s="32" t="e">
        <f t="shared" si="20"/>
        <v>#DIV/0!</v>
      </c>
      <c r="AR23" s="32" t="e">
        <f t="shared" ref="AR23:AR77" si="22">AP23*AQ23/100</f>
        <v>#DIV/0!</v>
      </c>
    </row>
    <row r="24" ht="15.5" customHeight="1" spans="1:44">
      <c r="A24" s="19" t="str">
        <f t="shared" si="0"/>
        <v/>
      </c>
      <c r="B24" s="211"/>
      <c r="C24" s="212"/>
      <c r="D24" s="211"/>
      <c r="E24" s="211"/>
      <c r="F24" s="211"/>
      <c r="G24" s="211"/>
      <c r="H24" s="211"/>
      <c r="I24" s="211"/>
      <c r="J24" s="211"/>
      <c r="K24" s="211"/>
      <c r="L24" s="214"/>
      <c r="M24" s="215"/>
      <c r="N24" s="215"/>
      <c r="O24" s="216"/>
      <c r="P24" s="22"/>
      <c r="Q24" s="22"/>
      <c r="R24" s="22"/>
      <c r="S24" s="30"/>
      <c r="T24" s="219"/>
      <c r="U24" s="8" t="s">
        <v>2135</v>
      </c>
      <c r="X24" s="220" t="s">
        <v>2136</v>
      </c>
      <c r="Y24" s="233" t="s">
        <v>655</v>
      </c>
      <c r="Z24" s="232"/>
      <c r="AA24" s="32">
        <f t="shared" si="13"/>
        <v>0</v>
      </c>
      <c r="AB24" s="32"/>
      <c r="AC24" s="227">
        <f t="shared" si="14"/>
        <v>1900</v>
      </c>
      <c r="AD24" s="99">
        <f t="shared" si="9"/>
        <v>0</v>
      </c>
      <c r="AE24" s="99">
        <f t="shared" si="15"/>
        <v>124.416438356164</v>
      </c>
      <c r="AF24" s="32">
        <f t="shared" si="16"/>
        <v>-124.416438356164</v>
      </c>
      <c r="AG24" s="66" t="e">
        <f t="shared" si="11"/>
        <v>#DIV/0!</v>
      </c>
      <c r="AH24" s="66">
        <v>3000</v>
      </c>
      <c r="AI24" s="32"/>
      <c r="AJ24" s="32"/>
      <c r="AK24" s="99">
        <f t="shared" si="17"/>
        <v>0</v>
      </c>
      <c r="AL24" s="32"/>
      <c r="AM24" s="99">
        <f t="shared" si="19"/>
        <v>0</v>
      </c>
      <c r="AN24" s="99"/>
      <c r="AO24" s="99"/>
      <c r="AP24" s="32">
        <f t="shared" si="21"/>
        <v>0</v>
      </c>
      <c r="AQ24" s="32" t="e">
        <f t="shared" si="20"/>
        <v>#DIV/0!</v>
      </c>
      <c r="AR24" s="32" t="e">
        <f t="shared" si="22"/>
        <v>#DIV/0!</v>
      </c>
    </row>
    <row r="25" ht="12.5" customHeight="1" spans="1:44">
      <c r="A25" s="19" t="str">
        <f t="shared" si="0"/>
        <v/>
      </c>
      <c r="B25" s="211"/>
      <c r="C25" s="212"/>
      <c r="D25" s="211"/>
      <c r="E25" s="212"/>
      <c r="F25" s="211"/>
      <c r="G25" s="211"/>
      <c r="H25" s="211"/>
      <c r="I25" s="211"/>
      <c r="J25" s="211"/>
      <c r="K25" s="211"/>
      <c r="L25" s="214"/>
      <c r="M25" s="215"/>
      <c r="N25" s="215"/>
      <c r="O25" s="216"/>
      <c r="P25" s="22"/>
      <c r="Q25" s="22"/>
      <c r="R25" s="22"/>
      <c r="S25" s="30"/>
      <c r="T25" s="219"/>
      <c r="U25" s="8" t="s">
        <v>2137</v>
      </c>
      <c r="X25" s="222" t="s">
        <v>2138</v>
      </c>
      <c r="Y25" s="233" t="s">
        <v>655</v>
      </c>
      <c r="Z25" s="232"/>
      <c r="AA25" s="32">
        <f t="shared" si="13"/>
        <v>0</v>
      </c>
      <c r="AB25" s="32"/>
      <c r="AC25" s="227">
        <f t="shared" si="14"/>
        <v>1900</v>
      </c>
      <c r="AD25" s="99">
        <v>10</v>
      </c>
      <c r="AE25" s="99">
        <f t="shared" si="15"/>
        <v>124.416438356164</v>
      </c>
      <c r="AF25" s="32">
        <f t="shared" si="16"/>
        <v>-114.416438356164</v>
      </c>
      <c r="AG25" s="32">
        <f t="shared" ref="AG25:AG77" si="23">IF(ROUND(((AD25-AE25)/AD25)*100,0)&lt;30,30,ROUND(((AD25-AE25)/AD25)*100,0))</f>
        <v>30</v>
      </c>
      <c r="AH25" s="66">
        <v>3000</v>
      </c>
      <c r="AI25" s="32"/>
      <c r="AJ25" s="32"/>
      <c r="AK25" s="99">
        <f t="shared" si="17"/>
        <v>0</v>
      </c>
      <c r="AL25" s="32">
        <f t="shared" si="18"/>
        <v>0</v>
      </c>
      <c r="AM25" s="99">
        <f t="shared" si="19"/>
        <v>0</v>
      </c>
      <c r="AN25" s="99"/>
      <c r="AO25" s="99"/>
      <c r="AP25" s="32">
        <f t="shared" si="21"/>
        <v>0</v>
      </c>
      <c r="AQ25" s="32">
        <f t="shared" si="20"/>
        <v>30</v>
      </c>
      <c r="AR25" s="32">
        <f t="shared" si="22"/>
        <v>0</v>
      </c>
    </row>
    <row r="26" ht="15.5" customHeight="1" spans="1:44">
      <c r="A26" s="19" t="str">
        <f t="shared" si="0"/>
        <v/>
      </c>
      <c r="B26" s="211"/>
      <c r="C26" s="211"/>
      <c r="D26" s="211"/>
      <c r="E26" s="211"/>
      <c r="F26" s="211"/>
      <c r="G26" s="211"/>
      <c r="H26" s="211"/>
      <c r="I26" s="211"/>
      <c r="J26" s="211"/>
      <c r="K26" s="211"/>
      <c r="L26" s="214"/>
      <c r="M26" s="215"/>
      <c r="N26" s="215"/>
      <c r="O26" s="216"/>
      <c r="P26" s="22"/>
      <c r="Q26" s="22"/>
      <c r="R26" s="22"/>
      <c r="S26" s="30"/>
      <c r="T26" s="219"/>
      <c r="U26" s="8" t="s">
        <v>2139</v>
      </c>
      <c r="X26" s="222" t="s">
        <v>2138</v>
      </c>
      <c r="Y26" s="233" t="s">
        <v>655</v>
      </c>
      <c r="Z26" s="232"/>
      <c r="AA26" s="32">
        <f t="shared" si="13"/>
        <v>0</v>
      </c>
      <c r="AB26" s="32"/>
      <c r="AC26" s="227">
        <f t="shared" si="14"/>
        <v>1900</v>
      </c>
      <c r="AD26" s="99">
        <v>10</v>
      </c>
      <c r="AE26" s="99">
        <f t="shared" si="15"/>
        <v>124.416438356164</v>
      </c>
      <c r="AF26" s="32">
        <f t="shared" si="16"/>
        <v>-114.416438356164</v>
      </c>
      <c r="AG26" s="32">
        <f t="shared" si="23"/>
        <v>30</v>
      </c>
      <c r="AH26" s="66">
        <v>3000</v>
      </c>
      <c r="AI26" s="32"/>
      <c r="AJ26" s="32"/>
      <c r="AK26" s="99">
        <f t="shared" si="17"/>
        <v>0</v>
      </c>
      <c r="AL26" s="32">
        <f t="shared" si="18"/>
        <v>0</v>
      </c>
      <c r="AM26" s="99">
        <f t="shared" si="19"/>
        <v>0</v>
      </c>
      <c r="AN26" s="99"/>
      <c r="AO26" s="99"/>
      <c r="AP26" s="32">
        <f t="shared" si="21"/>
        <v>0</v>
      </c>
      <c r="AQ26" s="32">
        <f t="shared" si="20"/>
        <v>30</v>
      </c>
      <c r="AR26" s="32">
        <f t="shared" si="22"/>
        <v>0</v>
      </c>
    </row>
    <row r="27" ht="15.5" customHeight="1" spans="1:44">
      <c r="A27" s="19" t="str">
        <f t="shared" si="0"/>
        <v/>
      </c>
      <c r="B27" s="211"/>
      <c r="C27" s="211"/>
      <c r="D27" s="211"/>
      <c r="E27" s="211"/>
      <c r="F27" s="211"/>
      <c r="G27" s="211"/>
      <c r="H27" s="211"/>
      <c r="I27" s="211"/>
      <c r="J27" s="211"/>
      <c r="K27" s="211"/>
      <c r="L27" s="214"/>
      <c r="M27" s="215"/>
      <c r="N27" s="215"/>
      <c r="O27" s="216"/>
      <c r="P27" s="22"/>
      <c r="Q27" s="22"/>
      <c r="R27" s="22"/>
      <c r="S27" s="30"/>
      <c r="T27" s="219"/>
      <c r="U27" s="8" t="s">
        <v>2140</v>
      </c>
      <c r="X27" s="220" t="s">
        <v>2138</v>
      </c>
      <c r="Y27" s="233" t="s">
        <v>655</v>
      </c>
      <c r="Z27" s="232"/>
      <c r="AA27" s="32">
        <f t="shared" si="13"/>
        <v>0</v>
      </c>
      <c r="AB27" s="32"/>
      <c r="AC27" s="227">
        <f t="shared" si="14"/>
        <v>1900</v>
      </c>
      <c r="AD27" s="99">
        <v>10</v>
      </c>
      <c r="AE27" s="99">
        <f t="shared" si="15"/>
        <v>124.416438356164</v>
      </c>
      <c r="AF27" s="32">
        <f t="shared" si="16"/>
        <v>-114.416438356164</v>
      </c>
      <c r="AG27" s="32">
        <f t="shared" si="23"/>
        <v>30</v>
      </c>
      <c r="AH27" s="66">
        <v>3000</v>
      </c>
      <c r="AI27" s="32"/>
      <c r="AJ27" s="32"/>
      <c r="AK27" s="99">
        <f t="shared" si="17"/>
        <v>0</v>
      </c>
      <c r="AL27" s="32">
        <f t="shared" si="18"/>
        <v>0</v>
      </c>
      <c r="AM27" s="99">
        <f t="shared" si="19"/>
        <v>0</v>
      </c>
      <c r="AN27" s="99"/>
      <c r="AO27" s="99"/>
      <c r="AP27" s="32">
        <f t="shared" si="21"/>
        <v>0</v>
      </c>
      <c r="AQ27" s="32">
        <f t="shared" si="20"/>
        <v>30</v>
      </c>
      <c r="AR27" s="32">
        <f t="shared" si="22"/>
        <v>0</v>
      </c>
    </row>
    <row r="28" ht="15.5" customHeight="1" spans="1:44">
      <c r="A28" s="19" t="str">
        <f t="shared" si="0"/>
        <v/>
      </c>
      <c r="B28" s="211"/>
      <c r="C28" s="211"/>
      <c r="D28" s="211"/>
      <c r="E28" s="211"/>
      <c r="F28" s="211"/>
      <c r="G28" s="211"/>
      <c r="H28" s="211"/>
      <c r="I28" s="211"/>
      <c r="J28" s="211"/>
      <c r="K28" s="211"/>
      <c r="L28" s="214"/>
      <c r="M28" s="215"/>
      <c r="N28" s="215"/>
      <c r="O28" s="216"/>
      <c r="P28" s="22"/>
      <c r="Q28" s="22"/>
      <c r="R28" s="22"/>
      <c r="S28" s="30"/>
      <c r="T28" s="219"/>
      <c r="U28" s="8" t="s">
        <v>2141</v>
      </c>
      <c r="X28" s="220" t="s">
        <v>2138</v>
      </c>
      <c r="Y28" s="233" t="s">
        <v>655</v>
      </c>
      <c r="Z28" s="232"/>
      <c r="AA28" s="32">
        <f t="shared" si="13"/>
        <v>0</v>
      </c>
      <c r="AB28" s="32"/>
      <c r="AC28" s="227">
        <f t="shared" si="14"/>
        <v>1900</v>
      </c>
      <c r="AD28" s="99">
        <v>10</v>
      </c>
      <c r="AE28" s="99">
        <f t="shared" si="15"/>
        <v>124.416438356164</v>
      </c>
      <c r="AF28" s="32">
        <f t="shared" si="16"/>
        <v>-114.416438356164</v>
      </c>
      <c r="AG28" s="32">
        <f t="shared" si="23"/>
        <v>30</v>
      </c>
      <c r="AH28" s="66">
        <v>3000</v>
      </c>
      <c r="AI28" s="32"/>
      <c r="AJ28" s="32"/>
      <c r="AK28" s="99">
        <f t="shared" si="17"/>
        <v>0</v>
      </c>
      <c r="AL28" s="32">
        <f t="shared" si="18"/>
        <v>0</v>
      </c>
      <c r="AM28" s="99">
        <f t="shared" si="19"/>
        <v>0</v>
      </c>
      <c r="AN28" s="99"/>
      <c r="AO28" s="99"/>
      <c r="AP28" s="32">
        <f t="shared" si="21"/>
        <v>0</v>
      </c>
      <c r="AQ28" s="32">
        <f t="shared" si="20"/>
        <v>30</v>
      </c>
      <c r="AR28" s="32">
        <f t="shared" si="22"/>
        <v>0</v>
      </c>
    </row>
    <row r="29" ht="15.5" customHeight="1" spans="1:44">
      <c r="A29" s="19" t="str">
        <f t="shared" si="0"/>
        <v/>
      </c>
      <c r="B29" s="211"/>
      <c r="C29" s="211"/>
      <c r="D29" s="211"/>
      <c r="E29" s="211"/>
      <c r="F29" s="211"/>
      <c r="G29" s="211"/>
      <c r="H29" s="211"/>
      <c r="I29" s="211"/>
      <c r="J29" s="211"/>
      <c r="K29" s="211"/>
      <c r="L29" s="214"/>
      <c r="M29" s="215"/>
      <c r="N29" s="215"/>
      <c r="O29" s="216"/>
      <c r="P29" s="22"/>
      <c r="Q29" s="22"/>
      <c r="R29" s="22"/>
      <c r="S29" s="30"/>
      <c r="T29" s="219"/>
      <c r="U29" s="8" t="s">
        <v>2142</v>
      </c>
      <c r="X29" s="220" t="s">
        <v>2138</v>
      </c>
      <c r="Y29" s="233" t="s">
        <v>655</v>
      </c>
      <c r="Z29" s="232"/>
      <c r="AA29" s="32">
        <f t="shared" si="13"/>
        <v>0</v>
      </c>
      <c r="AB29" s="32"/>
      <c r="AC29" s="227">
        <f t="shared" si="14"/>
        <v>1900</v>
      </c>
      <c r="AD29" s="99">
        <v>10</v>
      </c>
      <c r="AE29" s="99">
        <f t="shared" si="15"/>
        <v>124.416438356164</v>
      </c>
      <c r="AF29" s="32">
        <f t="shared" si="16"/>
        <v>-114.416438356164</v>
      </c>
      <c r="AG29" s="32">
        <f t="shared" si="23"/>
        <v>30</v>
      </c>
      <c r="AH29" s="66">
        <v>3000</v>
      </c>
      <c r="AI29" s="32"/>
      <c r="AJ29" s="32"/>
      <c r="AK29" s="99">
        <f t="shared" si="17"/>
        <v>0</v>
      </c>
      <c r="AL29" s="32">
        <f t="shared" si="18"/>
        <v>0</v>
      </c>
      <c r="AM29" s="99">
        <f t="shared" si="19"/>
        <v>0</v>
      </c>
      <c r="AN29" s="99"/>
      <c r="AO29" s="99"/>
      <c r="AP29" s="32">
        <f t="shared" si="21"/>
        <v>0</v>
      </c>
      <c r="AQ29" s="32">
        <f t="shared" si="20"/>
        <v>30</v>
      </c>
      <c r="AR29" s="32">
        <f t="shared" si="22"/>
        <v>0</v>
      </c>
    </row>
    <row r="30" ht="15.5" customHeight="1" spans="1:44">
      <c r="A30" s="19" t="str">
        <f t="shared" si="0"/>
        <v/>
      </c>
      <c r="B30" s="211"/>
      <c r="C30" s="211"/>
      <c r="D30" s="211"/>
      <c r="E30" s="211"/>
      <c r="F30" s="211"/>
      <c r="G30" s="211"/>
      <c r="H30" s="211"/>
      <c r="I30" s="211"/>
      <c r="J30" s="211"/>
      <c r="K30" s="211"/>
      <c r="L30" s="214"/>
      <c r="M30" s="215"/>
      <c r="N30" s="215"/>
      <c r="O30" s="216"/>
      <c r="P30" s="22"/>
      <c r="Q30" s="22"/>
      <c r="R30" s="22"/>
      <c r="S30" s="30"/>
      <c r="T30" s="219"/>
      <c r="U30" s="8" t="s">
        <v>2143</v>
      </c>
      <c r="X30" s="220" t="s">
        <v>2138</v>
      </c>
      <c r="Y30" s="233" t="s">
        <v>655</v>
      </c>
      <c r="Z30" s="232"/>
      <c r="AA30" s="32">
        <f t="shared" si="13"/>
        <v>0</v>
      </c>
      <c r="AB30" s="32"/>
      <c r="AC30" s="227">
        <f t="shared" si="14"/>
        <v>1900</v>
      </c>
      <c r="AD30" s="99">
        <v>10</v>
      </c>
      <c r="AE30" s="99">
        <f t="shared" si="15"/>
        <v>124.416438356164</v>
      </c>
      <c r="AF30" s="32">
        <f t="shared" si="16"/>
        <v>-114.416438356164</v>
      </c>
      <c r="AG30" s="32">
        <f t="shared" si="23"/>
        <v>30</v>
      </c>
      <c r="AH30" s="66">
        <v>3000</v>
      </c>
      <c r="AI30" s="32"/>
      <c r="AJ30" s="32"/>
      <c r="AK30" s="99">
        <f t="shared" si="17"/>
        <v>0</v>
      </c>
      <c r="AL30" s="32">
        <f t="shared" si="18"/>
        <v>0</v>
      </c>
      <c r="AM30" s="99">
        <f t="shared" si="19"/>
        <v>0</v>
      </c>
      <c r="AN30" s="99"/>
      <c r="AO30" s="99"/>
      <c r="AP30" s="32">
        <f t="shared" si="21"/>
        <v>0</v>
      </c>
      <c r="AQ30" s="32">
        <f t="shared" si="20"/>
        <v>30</v>
      </c>
      <c r="AR30" s="32">
        <f t="shared" si="22"/>
        <v>0</v>
      </c>
    </row>
    <row r="31" ht="15.5" customHeight="1" spans="1:44">
      <c r="A31" s="19" t="str">
        <f t="shared" si="0"/>
        <v/>
      </c>
      <c r="B31" s="211"/>
      <c r="C31" s="211"/>
      <c r="D31" s="211"/>
      <c r="E31" s="211"/>
      <c r="F31" s="211"/>
      <c r="G31" s="211"/>
      <c r="H31" s="211"/>
      <c r="I31" s="211"/>
      <c r="J31" s="211"/>
      <c r="K31" s="211"/>
      <c r="L31" s="214"/>
      <c r="M31" s="215"/>
      <c r="N31" s="215"/>
      <c r="O31" s="216"/>
      <c r="P31" s="22"/>
      <c r="Q31" s="22"/>
      <c r="R31" s="22"/>
      <c r="S31" s="30"/>
      <c r="T31" s="219"/>
      <c r="U31" s="8" t="s">
        <v>2144</v>
      </c>
      <c r="X31" s="220" t="s">
        <v>2138</v>
      </c>
      <c r="Y31" s="233" t="s">
        <v>655</v>
      </c>
      <c r="Z31" s="232"/>
      <c r="AA31" s="32">
        <f t="shared" si="13"/>
        <v>0</v>
      </c>
      <c r="AB31" s="32"/>
      <c r="AC31" s="227">
        <f t="shared" si="14"/>
        <v>1900</v>
      </c>
      <c r="AD31" s="99">
        <v>10</v>
      </c>
      <c r="AE31" s="99">
        <f t="shared" si="15"/>
        <v>124.416438356164</v>
      </c>
      <c r="AF31" s="32">
        <f t="shared" si="16"/>
        <v>-114.416438356164</v>
      </c>
      <c r="AG31" s="32">
        <f t="shared" si="23"/>
        <v>30</v>
      </c>
      <c r="AH31" s="66">
        <v>3000</v>
      </c>
      <c r="AI31" s="32"/>
      <c r="AJ31" s="32"/>
      <c r="AK31" s="99">
        <f t="shared" si="17"/>
        <v>0</v>
      </c>
      <c r="AL31" s="32">
        <f t="shared" si="18"/>
        <v>0</v>
      </c>
      <c r="AM31" s="99">
        <f t="shared" si="19"/>
        <v>0</v>
      </c>
      <c r="AN31" s="99"/>
      <c r="AO31" s="99"/>
      <c r="AP31" s="32">
        <f t="shared" si="21"/>
        <v>0</v>
      </c>
      <c r="AQ31" s="32">
        <f t="shared" si="20"/>
        <v>30</v>
      </c>
      <c r="AR31" s="32">
        <f t="shared" si="22"/>
        <v>0</v>
      </c>
    </row>
    <row r="32" ht="15.5" customHeight="1" spans="1:44">
      <c r="A32" s="19" t="str">
        <f t="shared" si="0"/>
        <v/>
      </c>
      <c r="B32" s="211"/>
      <c r="C32" s="211"/>
      <c r="D32" s="211"/>
      <c r="E32" s="211"/>
      <c r="F32" s="211"/>
      <c r="G32" s="211"/>
      <c r="H32" s="211"/>
      <c r="I32" s="211"/>
      <c r="J32" s="211"/>
      <c r="K32" s="211"/>
      <c r="L32" s="214"/>
      <c r="M32" s="215"/>
      <c r="N32" s="215"/>
      <c r="O32" s="216"/>
      <c r="P32" s="22"/>
      <c r="Q32" s="22"/>
      <c r="R32" s="22"/>
      <c r="S32" s="30"/>
      <c r="T32" s="219"/>
      <c r="U32" s="8" t="s">
        <v>2145</v>
      </c>
      <c r="X32" s="220" t="s">
        <v>2138</v>
      </c>
      <c r="Y32" s="233" t="s">
        <v>655</v>
      </c>
      <c r="Z32" s="232"/>
      <c r="AA32" s="32">
        <f t="shared" si="13"/>
        <v>0</v>
      </c>
      <c r="AB32" s="32"/>
      <c r="AC32" s="227">
        <f t="shared" si="14"/>
        <v>1900</v>
      </c>
      <c r="AD32" s="99">
        <v>10</v>
      </c>
      <c r="AE32" s="99">
        <f t="shared" si="15"/>
        <v>124.416438356164</v>
      </c>
      <c r="AF32" s="32">
        <f t="shared" si="16"/>
        <v>-114.416438356164</v>
      </c>
      <c r="AG32" s="32">
        <f t="shared" si="23"/>
        <v>30</v>
      </c>
      <c r="AH32" s="66">
        <v>3000</v>
      </c>
      <c r="AI32" s="32"/>
      <c r="AJ32" s="32"/>
      <c r="AK32" s="99">
        <f t="shared" si="17"/>
        <v>0</v>
      </c>
      <c r="AL32" s="32">
        <f t="shared" si="18"/>
        <v>0</v>
      </c>
      <c r="AM32" s="99">
        <f t="shared" si="19"/>
        <v>0</v>
      </c>
      <c r="AN32" s="99"/>
      <c r="AO32" s="99"/>
      <c r="AP32" s="32">
        <f t="shared" si="21"/>
        <v>0</v>
      </c>
      <c r="AQ32" s="32">
        <f t="shared" si="20"/>
        <v>30</v>
      </c>
      <c r="AR32" s="32">
        <f t="shared" si="22"/>
        <v>0</v>
      </c>
    </row>
    <row r="33" ht="15.5" customHeight="1" spans="1:44">
      <c r="A33" s="19" t="str">
        <f t="shared" si="0"/>
        <v/>
      </c>
      <c r="B33" s="211"/>
      <c r="C33" s="211"/>
      <c r="D33" s="211"/>
      <c r="E33" s="211"/>
      <c r="F33" s="211"/>
      <c r="G33" s="211"/>
      <c r="H33" s="211"/>
      <c r="I33" s="211"/>
      <c r="J33" s="211"/>
      <c r="K33" s="211"/>
      <c r="L33" s="214"/>
      <c r="M33" s="215"/>
      <c r="N33" s="215"/>
      <c r="O33" s="216"/>
      <c r="P33" s="22"/>
      <c r="Q33" s="22"/>
      <c r="R33" s="22"/>
      <c r="S33" s="30"/>
      <c r="T33" s="219"/>
      <c r="U33" s="8" t="s">
        <v>2146</v>
      </c>
      <c r="X33" s="220" t="s">
        <v>2138</v>
      </c>
      <c r="Y33" s="233" t="s">
        <v>655</v>
      </c>
      <c r="Z33" s="232"/>
      <c r="AA33" s="32">
        <f t="shared" si="13"/>
        <v>0</v>
      </c>
      <c r="AB33" s="32"/>
      <c r="AC33" s="227">
        <f t="shared" si="14"/>
        <v>1900</v>
      </c>
      <c r="AD33" s="99">
        <v>10</v>
      </c>
      <c r="AE33" s="99">
        <f t="shared" si="15"/>
        <v>124.416438356164</v>
      </c>
      <c r="AF33" s="32">
        <f t="shared" si="16"/>
        <v>-114.416438356164</v>
      </c>
      <c r="AG33" s="32">
        <f t="shared" si="23"/>
        <v>30</v>
      </c>
      <c r="AH33" s="66">
        <v>3000</v>
      </c>
      <c r="AI33" s="32"/>
      <c r="AJ33" s="32"/>
      <c r="AK33" s="99">
        <f t="shared" si="17"/>
        <v>0</v>
      </c>
      <c r="AL33" s="32">
        <f t="shared" si="18"/>
        <v>0</v>
      </c>
      <c r="AM33" s="99">
        <f t="shared" si="19"/>
        <v>0</v>
      </c>
      <c r="AN33" s="99"/>
      <c r="AO33" s="99"/>
      <c r="AP33" s="32">
        <f t="shared" si="21"/>
        <v>0</v>
      </c>
      <c r="AQ33" s="32">
        <f t="shared" si="20"/>
        <v>30</v>
      </c>
      <c r="AR33" s="32">
        <f t="shared" si="22"/>
        <v>0</v>
      </c>
    </row>
    <row r="34" ht="15.5" customHeight="1" spans="1:44">
      <c r="A34" s="19" t="str">
        <f t="shared" si="0"/>
        <v/>
      </c>
      <c r="B34" s="211"/>
      <c r="C34" s="211"/>
      <c r="D34" s="211"/>
      <c r="E34" s="211"/>
      <c r="F34" s="211"/>
      <c r="G34" s="211"/>
      <c r="H34" s="211"/>
      <c r="I34" s="211"/>
      <c r="J34" s="211"/>
      <c r="K34" s="211"/>
      <c r="L34" s="214"/>
      <c r="M34" s="215"/>
      <c r="N34" s="215"/>
      <c r="O34" s="216"/>
      <c r="P34" s="22"/>
      <c r="Q34" s="22"/>
      <c r="R34" s="22"/>
      <c r="S34" s="30"/>
      <c r="T34" s="219"/>
      <c r="U34" s="8" t="s">
        <v>2147</v>
      </c>
      <c r="X34" s="220" t="s">
        <v>2138</v>
      </c>
      <c r="Y34" s="233" t="s">
        <v>655</v>
      </c>
      <c r="Z34" s="232"/>
      <c r="AA34" s="32">
        <f t="shared" si="13"/>
        <v>0</v>
      </c>
      <c r="AB34" s="32"/>
      <c r="AC34" s="227">
        <f t="shared" si="14"/>
        <v>1900</v>
      </c>
      <c r="AD34" s="99">
        <v>10</v>
      </c>
      <c r="AE34" s="99">
        <f t="shared" si="15"/>
        <v>124.416438356164</v>
      </c>
      <c r="AF34" s="32">
        <f t="shared" si="16"/>
        <v>-114.416438356164</v>
      </c>
      <c r="AG34" s="32">
        <f t="shared" si="23"/>
        <v>30</v>
      </c>
      <c r="AH34" s="66">
        <v>3000</v>
      </c>
      <c r="AI34" s="32"/>
      <c r="AJ34" s="32"/>
      <c r="AK34" s="99">
        <f t="shared" si="17"/>
        <v>0</v>
      </c>
      <c r="AL34" s="32">
        <f t="shared" si="18"/>
        <v>0</v>
      </c>
      <c r="AM34" s="99">
        <f t="shared" si="19"/>
        <v>0</v>
      </c>
      <c r="AN34" s="99"/>
      <c r="AO34" s="99"/>
      <c r="AP34" s="32">
        <f t="shared" si="21"/>
        <v>0</v>
      </c>
      <c r="AQ34" s="32">
        <f t="shared" si="20"/>
        <v>30</v>
      </c>
      <c r="AR34" s="32">
        <f t="shared" si="22"/>
        <v>0</v>
      </c>
    </row>
    <row r="35" ht="15.5" customHeight="1" spans="1:44">
      <c r="A35" s="19" t="str">
        <f t="shared" si="0"/>
        <v/>
      </c>
      <c r="B35" s="211"/>
      <c r="C35" s="211"/>
      <c r="D35" s="211"/>
      <c r="E35" s="211"/>
      <c r="F35" s="211"/>
      <c r="G35" s="211"/>
      <c r="H35" s="211"/>
      <c r="I35" s="211"/>
      <c r="J35" s="211"/>
      <c r="K35" s="211"/>
      <c r="L35" s="214"/>
      <c r="M35" s="215"/>
      <c r="N35" s="215"/>
      <c r="O35" s="216"/>
      <c r="P35" s="22"/>
      <c r="Q35" s="22"/>
      <c r="R35" s="22"/>
      <c r="S35" s="30"/>
      <c r="T35" s="219"/>
      <c r="U35" s="8" t="s">
        <v>2148</v>
      </c>
      <c r="X35" s="220" t="s">
        <v>2138</v>
      </c>
      <c r="Y35" s="233" t="s">
        <v>655</v>
      </c>
      <c r="Z35" s="232"/>
      <c r="AA35" s="32">
        <f t="shared" si="13"/>
        <v>0</v>
      </c>
      <c r="AB35" s="32"/>
      <c r="AC35" s="227">
        <f t="shared" si="14"/>
        <v>1900</v>
      </c>
      <c r="AD35" s="99">
        <v>10</v>
      </c>
      <c r="AE35" s="99">
        <f t="shared" si="15"/>
        <v>124.416438356164</v>
      </c>
      <c r="AF35" s="32">
        <f t="shared" si="16"/>
        <v>-114.416438356164</v>
      </c>
      <c r="AG35" s="32">
        <f t="shared" si="23"/>
        <v>30</v>
      </c>
      <c r="AH35" s="66">
        <v>3000</v>
      </c>
      <c r="AI35" s="32"/>
      <c r="AJ35" s="32"/>
      <c r="AK35" s="99">
        <f t="shared" si="17"/>
        <v>0</v>
      </c>
      <c r="AL35" s="32">
        <f t="shared" si="18"/>
        <v>0</v>
      </c>
      <c r="AM35" s="99">
        <f t="shared" si="19"/>
        <v>0</v>
      </c>
      <c r="AN35" s="99"/>
      <c r="AO35" s="99"/>
      <c r="AP35" s="32">
        <f t="shared" si="21"/>
        <v>0</v>
      </c>
      <c r="AQ35" s="32">
        <f t="shared" si="20"/>
        <v>30</v>
      </c>
      <c r="AR35" s="32">
        <f t="shared" si="22"/>
        <v>0</v>
      </c>
    </row>
    <row r="36" ht="15.5" customHeight="1" spans="1:44">
      <c r="A36" s="19" t="str">
        <f t="shared" si="0"/>
        <v/>
      </c>
      <c r="B36" s="211"/>
      <c r="C36" s="211"/>
      <c r="D36" s="211"/>
      <c r="E36" s="211"/>
      <c r="F36" s="211"/>
      <c r="G36" s="211"/>
      <c r="H36" s="211"/>
      <c r="I36" s="211"/>
      <c r="J36" s="211"/>
      <c r="K36" s="211"/>
      <c r="L36" s="214"/>
      <c r="M36" s="215"/>
      <c r="N36" s="215"/>
      <c r="O36" s="216"/>
      <c r="P36" s="22"/>
      <c r="Q36" s="22"/>
      <c r="R36" s="22"/>
      <c r="S36" s="30"/>
      <c r="T36" s="219"/>
      <c r="U36" s="8" t="s">
        <v>2149</v>
      </c>
      <c r="X36" s="220" t="s">
        <v>2138</v>
      </c>
      <c r="Y36" s="233" t="s">
        <v>655</v>
      </c>
      <c r="Z36" s="232"/>
      <c r="AA36" s="32">
        <f t="shared" si="13"/>
        <v>0</v>
      </c>
      <c r="AB36" s="32"/>
      <c r="AC36" s="227">
        <f t="shared" si="14"/>
        <v>1900</v>
      </c>
      <c r="AD36" s="99">
        <v>10</v>
      </c>
      <c r="AE36" s="99">
        <f t="shared" si="15"/>
        <v>124.416438356164</v>
      </c>
      <c r="AF36" s="32">
        <f t="shared" si="16"/>
        <v>-114.416438356164</v>
      </c>
      <c r="AG36" s="32">
        <f t="shared" si="23"/>
        <v>30</v>
      </c>
      <c r="AH36" s="66">
        <v>3000</v>
      </c>
      <c r="AI36" s="32"/>
      <c r="AJ36" s="32"/>
      <c r="AK36" s="99">
        <f t="shared" si="17"/>
        <v>0</v>
      </c>
      <c r="AL36" s="32">
        <f t="shared" si="18"/>
        <v>0</v>
      </c>
      <c r="AM36" s="99">
        <f t="shared" si="19"/>
        <v>0</v>
      </c>
      <c r="AN36" s="99"/>
      <c r="AO36" s="99"/>
      <c r="AP36" s="32">
        <f t="shared" si="21"/>
        <v>0</v>
      </c>
      <c r="AQ36" s="32">
        <f t="shared" si="20"/>
        <v>30</v>
      </c>
      <c r="AR36" s="32">
        <f t="shared" si="22"/>
        <v>0</v>
      </c>
    </row>
    <row r="37" ht="15.5" customHeight="1" spans="1:44">
      <c r="A37" s="19" t="str">
        <f t="shared" si="0"/>
        <v/>
      </c>
      <c r="B37" s="211"/>
      <c r="C37" s="211"/>
      <c r="D37" s="211"/>
      <c r="E37" s="211"/>
      <c r="F37" s="211"/>
      <c r="G37" s="211"/>
      <c r="H37" s="211"/>
      <c r="I37" s="211"/>
      <c r="J37" s="211"/>
      <c r="K37" s="211"/>
      <c r="L37" s="214"/>
      <c r="M37" s="215"/>
      <c r="N37" s="215"/>
      <c r="O37" s="216"/>
      <c r="P37" s="22"/>
      <c r="Q37" s="22"/>
      <c r="R37" s="22"/>
      <c r="S37" s="30"/>
      <c r="T37" s="219"/>
      <c r="U37" s="8" t="s">
        <v>2150</v>
      </c>
      <c r="X37" s="220" t="s">
        <v>2138</v>
      </c>
      <c r="Y37" s="233" t="s">
        <v>655</v>
      </c>
      <c r="Z37" s="232"/>
      <c r="AA37" s="32">
        <f t="shared" si="13"/>
        <v>0</v>
      </c>
      <c r="AB37" s="32"/>
      <c r="AC37" s="227">
        <f t="shared" si="14"/>
        <v>1900</v>
      </c>
      <c r="AD37" s="99">
        <v>10</v>
      </c>
      <c r="AE37" s="99">
        <f t="shared" si="15"/>
        <v>124.416438356164</v>
      </c>
      <c r="AF37" s="32">
        <f t="shared" si="16"/>
        <v>-114.416438356164</v>
      </c>
      <c r="AG37" s="32">
        <f t="shared" si="23"/>
        <v>30</v>
      </c>
      <c r="AH37" s="66">
        <v>3000</v>
      </c>
      <c r="AI37" s="32"/>
      <c r="AJ37" s="32"/>
      <c r="AK37" s="99">
        <f t="shared" si="17"/>
        <v>0</v>
      </c>
      <c r="AL37" s="32">
        <f t="shared" si="18"/>
        <v>0</v>
      </c>
      <c r="AM37" s="99">
        <f t="shared" si="19"/>
        <v>0</v>
      </c>
      <c r="AN37" s="99"/>
      <c r="AO37" s="99"/>
      <c r="AP37" s="32">
        <f t="shared" si="21"/>
        <v>0</v>
      </c>
      <c r="AQ37" s="32">
        <f t="shared" si="20"/>
        <v>30</v>
      </c>
      <c r="AR37" s="32">
        <f t="shared" si="22"/>
        <v>0</v>
      </c>
    </row>
    <row r="38" ht="15.5" customHeight="1" spans="1:44">
      <c r="A38" s="19" t="str">
        <f t="shared" si="0"/>
        <v/>
      </c>
      <c r="B38" s="211"/>
      <c r="C38" s="212"/>
      <c r="D38" s="211"/>
      <c r="E38" s="212"/>
      <c r="F38" s="211"/>
      <c r="G38" s="211"/>
      <c r="H38" s="211"/>
      <c r="I38" s="211"/>
      <c r="J38" s="211"/>
      <c r="K38" s="211"/>
      <c r="L38" s="214"/>
      <c r="M38" s="215"/>
      <c r="N38" s="215"/>
      <c r="O38" s="216"/>
      <c r="P38" s="22"/>
      <c r="Q38" s="22"/>
      <c r="R38" s="22"/>
      <c r="S38" s="30"/>
      <c r="T38" s="219"/>
      <c r="U38" s="8" t="s">
        <v>2151</v>
      </c>
      <c r="X38" s="220" t="s">
        <v>2152</v>
      </c>
      <c r="Y38" s="233" t="s">
        <v>655</v>
      </c>
      <c r="Z38" s="232"/>
      <c r="AA38" s="32">
        <f t="shared" si="13"/>
        <v>0</v>
      </c>
      <c r="AB38" s="32"/>
      <c r="AC38" s="227">
        <f t="shared" si="14"/>
        <v>1900</v>
      </c>
      <c r="AD38" s="99">
        <v>8</v>
      </c>
      <c r="AE38" s="99">
        <f t="shared" si="15"/>
        <v>124.416438356164</v>
      </c>
      <c r="AF38" s="32">
        <f t="shared" si="16"/>
        <v>-116.416438356164</v>
      </c>
      <c r="AG38" s="32">
        <f t="shared" si="23"/>
        <v>30</v>
      </c>
      <c r="AH38" s="66">
        <v>6700</v>
      </c>
      <c r="AI38" s="32"/>
      <c r="AJ38" s="32"/>
      <c r="AK38" s="99">
        <f t="shared" si="17"/>
        <v>0</v>
      </c>
      <c r="AL38" s="32">
        <f t="shared" si="18"/>
        <v>0</v>
      </c>
      <c r="AM38" s="99">
        <f t="shared" si="19"/>
        <v>0</v>
      </c>
      <c r="AN38" s="99"/>
      <c r="AO38" s="99"/>
      <c r="AP38" s="32">
        <f t="shared" si="21"/>
        <v>0</v>
      </c>
      <c r="AQ38" s="32">
        <f t="shared" si="20"/>
        <v>30</v>
      </c>
      <c r="AR38" s="32">
        <f t="shared" si="22"/>
        <v>0</v>
      </c>
    </row>
    <row r="39" ht="15.5" customHeight="1" spans="1:44">
      <c r="A39" s="19" t="str">
        <f t="shared" si="0"/>
        <v/>
      </c>
      <c r="B39" s="211"/>
      <c r="C39" s="212"/>
      <c r="D39" s="211"/>
      <c r="E39" s="211"/>
      <c r="F39" s="211"/>
      <c r="G39" s="211"/>
      <c r="H39" s="211"/>
      <c r="I39" s="211"/>
      <c r="J39" s="211"/>
      <c r="K39" s="211"/>
      <c r="L39" s="214"/>
      <c r="M39" s="215"/>
      <c r="N39" s="215"/>
      <c r="O39" s="216"/>
      <c r="P39" s="22"/>
      <c r="Q39" s="22"/>
      <c r="R39" s="22"/>
      <c r="S39" s="30"/>
      <c r="T39" s="219"/>
      <c r="U39" s="8" t="s">
        <v>2153</v>
      </c>
      <c r="X39" s="221" t="s">
        <v>2121</v>
      </c>
      <c r="Y39" s="226" t="s">
        <v>771</v>
      </c>
      <c r="Z39" s="232"/>
      <c r="AA39" s="32">
        <f t="shared" si="13"/>
        <v>0</v>
      </c>
      <c r="AB39" s="32"/>
      <c r="AC39" s="227">
        <f t="shared" si="14"/>
        <v>1900</v>
      </c>
      <c r="AD39" s="99">
        <f>K39</f>
        <v>0</v>
      </c>
      <c r="AE39" s="99">
        <f t="shared" si="15"/>
        <v>124.416438356164</v>
      </c>
      <c r="AF39" s="66">
        <f t="shared" si="16"/>
        <v>-124.416438356164</v>
      </c>
      <c r="AG39" s="66" t="e">
        <f>IF(ROUND(((AD39-AE39)/AD39)*100,0)&lt;15,15,ROUND(((AD39-AE39)/AD39)*100,0))</f>
        <v>#DIV/0!</v>
      </c>
      <c r="AH39" s="66"/>
      <c r="AI39" s="32"/>
      <c r="AJ39" s="32"/>
      <c r="AK39" s="99">
        <f t="shared" si="17"/>
        <v>0</v>
      </c>
      <c r="AL39" s="32">
        <f t="shared" si="18"/>
        <v>0</v>
      </c>
      <c r="AM39" s="99">
        <f t="shared" si="19"/>
        <v>0</v>
      </c>
      <c r="AN39" s="99">
        <v>200</v>
      </c>
      <c r="AO39" s="99"/>
      <c r="AP39" s="32">
        <f>AN39</f>
        <v>200</v>
      </c>
      <c r="AQ39" s="32" t="e">
        <f t="shared" si="20"/>
        <v>#DIV/0!</v>
      </c>
      <c r="AR39" s="32">
        <f>AP39</f>
        <v>200</v>
      </c>
    </row>
    <row r="40" ht="15.5" customHeight="1" spans="1:44">
      <c r="A40" s="19" t="str">
        <f t="shared" si="0"/>
        <v/>
      </c>
      <c r="B40" s="211"/>
      <c r="C40" s="212"/>
      <c r="D40" s="211"/>
      <c r="E40" s="211"/>
      <c r="F40" s="211"/>
      <c r="G40" s="211"/>
      <c r="H40" s="211"/>
      <c r="I40" s="211"/>
      <c r="J40" s="211"/>
      <c r="K40" s="211"/>
      <c r="L40" s="214"/>
      <c r="M40" s="215"/>
      <c r="N40" s="215"/>
      <c r="O40" s="216"/>
      <c r="P40" s="22"/>
      <c r="Q40" s="22"/>
      <c r="R40" s="22"/>
      <c r="S40" s="30"/>
      <c r="T40" s="219"/>
      <c r="U40" s="8" t="s">
        <v>2154</v>
      </c>
      <c r="X40" s="220" t="s">
        <v>2117</v>
      </c>
      <c r="Y40" s="226" t="s">
        <v>771</v>
      </c>
      <c r="Z40" s="232"/>
      <c r="AA40" s="32">
        <f t="shared" si="13"/>
        <v>0</v>
      </c>
      <c r="AB40" s="32"/>
      <c r="AC40" s="227">
        <f t="shared" si="14"/>
        <v>1900</v>
      </c>
      <c r="AD40" s="99">
        <f>K40</f>
        <v>0</v>
      </c>
      <c r="AE40" s="99">
        <f t="shared" si="15"/>
        <v>124.416438356164</v>
      </c>
      <c r="AF40" s="66">
        <f t="shared" si="16"/>
        <v>-124.416438356164</v>
      </c>
      <c r="AG40" s="66" t="e">
        <f>IF(ROUND(((AD40-AE40)/AD40)*100,0)&lt;15,15,ROUND(((AD40-AE40)/AD40)*100,0))</f>
        <v>#DIV/0!</v>
      </c>
      <c r="AH40" s="66"/>
      <c r="AI40" s="32"/>
      <c r="AJ40" s="32"/>
      <c r="AK40" s="99">
        <f t="shared" si="17"/>
        <v>0</v>
      </c>
      <c r="AL40" s="32">
        <f t="shared" si="18"/>
        <v>0</v>
      </c>
      <c r="AM40" s="99">
        <f t="shared" si="19"/>
        <v>0</v>
      </c>
      <c r="AN40" s="99">
        <v>220</v>
      </c>
      <c r="AO40" s="99"/>
      <c r="AP40" s="32">
        <f>AN40</f>
        <v>220</v>
      </c>
      <c r="AQ40" s="32" t="e">
        <f t="shared" si="20"/>
        <v>#DIV/0!</v>
      </c>
      <c r="AR40" s="32">
        <f>AP40</f>
        <v>220</v>
      </c>
    </row>
    <row r="41" ht="15.5" customHeight="1" spans="1:44">
      <c r="A41" s="19" t="str">
        <f t="shared" si="0"/>
        <v/>
      </c>
      <c r="B41" s="211"/>
      <c r="C41" s="212"/>
      <c r="D41" s="211"/>
      <c r="E41" s="211"/>
      <c r="F41" s="211"/>
      <c r="G41" s="211"/>
      <c r="H41" s="211"/>
      <c r="I41" s="211"/>
      <c r="J41" s="211"/>
      <c r="K41" s="211"/>
      <c r="L41" s="214"/>
      <c r="M41" s="215"/>
      <c r="N41" s="215"/>
      <c r="O41" s="216"/>
      <c r="P41" s="22"/>
      <c r="Q41" s="22"/>
      <c r="R41" s="22"/>
      <c r="S41" s="30"/>
      <c r="T41" s="219"/>
      <c r="U41" s="8" t="s">
        <v>2155</v>
      </c>
      <c r="X41" s="220" t="s">
        <v>2156</v>
      </c>
      <c r="Y41" s="233" t="s">
        <v>655</v>
      </c>
      <c r="Z41" s="232"/>
      <c r="AA41" s="32">
        <f t="shared" si="13"/>
        <v>0</v>
      </c>
      <c r="AB41" s="32"/>
      <c r="AC41" s="227">
        <f t="shared" si="14"/>
        <v>1900</v>
      </c>
      <c r="AD41" s="99">
        <v>10</v>
      </c>
      <c r="AE41" s="99">
        <f t="shared" si="15"/>
        <v>124.416438356164</v>
      </c>
      <c r="AF41" s="32">
        <f t="shared" si="16"/>
        <v>-114.416438356164</v>
      </c>
      <c r="AG41" s="32">
        <f t="shared" si="23"/>
        <v>30</v>
      </c>
      <c r="AH41" s="66">
        <v>1000</v>
      </c>
      <c r="AI41" s="32"/>
      <c r="AJ41" s="32"/>
      <c r="AK41" s="99">
        <f t="shared" si="17"/>
        <v>0</v>
      </c>
      <c r="AL41" s="32">
        <f t="shared" si="18"/>
        <v>0</v>
      </c>
      <c r="AM41" s="99">
        <f t="shared" si="19"/>
        <v>0</v>
      </c>
      <c r="AN41" s="99"/>
      <c r="AO41" s="99"/>
      <c r="AP41" s="32">
        <f t="shared" si="21"/>
        <v>0</v>
      </c>
      <c r="AQ41" s="32">
        <f t="shared" si="20"/>
        <v>30</v>
      </c>
      <c r="AR41" s="32">
        <f t="shared" si="22"/>
        <v>0</v>
      </c>
    </row>
    <row r="42" ht="15.5" customHeight="1" spans="1:44">
      <c r="A42" s="19" t="str">
        <f t="shared" si="0"/>
        <v/>
      </c>
      <c r="B42" s="211"/>
      <c r="C42" s="211"/>
      <c r="D42" s="211"/>
      <c r="E42" s="211"/>
      <c r="F42" s="211"/>
      <c r="G42" s="211"/>
      <c r="H42" s="211"/>
      <c r="I42" s="211"/>
      <c r="J42" s="211"/>
      <c r="K42" s="211"/>
      <c r="L42" s="214"/>
      <c r="M42" s="215"/>
      <c r="N42" s="215"/>
      <c r="O42" s="216"/>
      <c r="P42" s="22"/>
      <c r="Q42" s="22"/>
      <c r="R42" s="22"/>
      <c r="S42" s="30"/>
      <c r="T42" s="219"/>
      <c r="U42" s="8" t="s">
        <v>2157</v>
      </c>
      <c r="X42" s="220" t="s">
        <v>2156</v>
      </c>
      <c r="Y42" s="233" t="s">
        <v>655</v>
      </c>
      <c r="Z42" s="232"/>
      <c r="AA42" s="32">
        <f t="shared" si="13"/>
        <v>0</v>
      </c>
      <c r="AB42" s="32"/>
      <c r="AC42" s="227">
        <f t="shared" si="14"/>
        <v>1900</v>
      </c>
      <c r="AD42" s="99">
        <v>10</v>
      </c>
      <c r="AE42" s="99">
        <f t="shared" si="15"/>
        <v>124.416438356164</v>
      </c>
      <c r="AF42" s="32">
        <f t="shared" si="16"/>
        <v>-114.416438356164</v>
      </c>
      <c r="AG42" s="32">
        <f t="shared" si="23"/>
        <v>30</v>
      </c>
      <c r="AH42" s="66">
        <v>1000</v>
      </c>
      <c r="AI42" s="32"/>
      <c r="AJ42" s="32"/>
      <c r="AK42" s="99">
        <f t="shared" si="17"/>
        <v>0</v>
      </c>
      <c r="AL42" s="32">
        <f t="shared" si="18"/>
        <v>0</v>
      </c>
      <c r="AM42" s="99">
        <f t="shared" si="19"/>
        <v>0</v>
      </c>
      <c r="AN42" s="99"/>
      <c r="AO42" s="99"/>
      <c r="AP42" s="32">
        <f t="shared" si="21"/>
        <v>0</v>
      </c>
      <c r="AQ42" s="32">
        <f t="shared" si="20"/>
        <v>30</v>
      </c>
      <c r="AR42" s="32">
        <f t="shared" si="22"/>
        <v>0</v>
      </c>
    </row>
    <row r="43" ht="15.5" customHeight="1" spans="1:44">
      <c r="A43" s="19" t="str">
        <f t="shared" si="0"/>
        <v/>
      </c>
      <c r="B43" s="211"/>
      <c r="C43" s="211"/>
      <c r="D43" s="211"/>
      <c r="E43" s="211"/>
      <c r="F43" s="211"/>
      <c r="G43" s="211"/>
      <c r="H43" s="211"/>
      <c r="I43" s="211"/>
      <c r="J43" s="211"/>
      <c r="K43" s="211"/>
      <c r="L43" s="214"/>
      <c r="M43" s="215"/>
      <c r="N43" s="215"/>
      <c r="O43" s="216"/>
      <c r="P43" s="22"/>
      <c r="Q43" s="22"/>
      <c r="R43" s="22"/>
      <c r="S43" s="30"/>
      <c r="T43" s="219"/>
      <c r="U43" s="8" t="s">
        <v>2158</v>
      </c>
      <c r="X43" s="220" t="s">
        <v>2156</v>
      </c>
      <c r="Y43" s="233" t="s">
        <v>655</v>
      </c>
      <c r="Z43" s="232"/>
      <c r="AA43" s="32">
        <f t="shared" si="13"/>
        <v>0</v>
      </c>
      <c r="AB43" s="32"/>
      <c r="AC43" s="227">
        <f t="shared" si="14"/>
        <v>1900</v>
      </c>
      <c r="AD43" s="99">
        <v>10</v>
      </c>
      <c r="AE43" s="99">
        <f t="shared" si="15"/>
        <v>124.416438356164</v>
      </c>
      <c r="AF43" s="32">
        <f t="shared" si="16"/>
        <v>-114.416438356164</v>
      </c>
      <c r="AG43" s="32">
        <f t="shared" si="23"/>
        <v>30</v>
      </c>
      <c r="AH43" s="66">
        <v>1000</v>
      </c>
      <c r="AI43" s="32"/>
      <c r="AJ43" s="32"/>
      <c r="AK43" s="99">
        <f t="shared" si="17"/>
        <v>0</v>
      </c>
      <c r="AL43" s="32">
        <f t="shared" si="18"/>
        <v>0</v>
      </c>
      <c r="AM43" s="99">
        <f t="shared" si="19"/>
        <v>0</v>
      </c>
      <c r="AN43" s="99"/>
      <c r="AO43" s="99"/>
      <c r="AP43" s="32">
        <f t="shared" si="21"/>
        <v>0</v>
      </c>
      <c r="AQ43" s="32">
        <f t="shared" si="20"/>
        <v>30</v>
      </c>
      <c r="AR43" s="32">
        <f t="shared" si="22"/>
        <v>0</v>
      </c>
    </row>
    <row r="44" ht="15.5" customHeight="1" spans="1:44">
      <c r="A44" s="19" t="str">
        <f t="shared" si="0"/>
        <v/>
      </c>
      <c r="B44" s="211"/>
      <c r="C44" s="212"/>
      <c r="D44" s="211"/>
      <c r="E44" s="211"/>
      <c r="F44" s="211"/>
      <c r="G44" s="211"/>
      <c r="H44" s="211"/>
      <c r="I44" s="211"/>
      <c r="J44" s="211"/>
      <c r="K44" s="211"/>
      <c r="L44" s="214"/>
      <c r="M44" s="215"/>
      <c r="N44" s="215"/>
      <c r="O44" s="216"/>
      <c r="P44" s="22"/>
      <c r="Q44" s="22"/>
      <c r="R44" s="22"/>
      <c r="S44" s="30"/>
      <c r="T44" s="219"/>
      <c r="U44" s="8" t="s">
        <v>2159</v>
      </c>
      <c r="X44" s="220" t="s">
        <v>2156</v>
      </c>
      <c r="Y44" s="233" t="s">
        <v>655</v>
      </c>
      <c r="Z44" s="232"/>
      <c r="AA44" s="32">
        <f t="shared" si="13"/>
        <v>0</v>
      </c>
      <c r="AB44" s="32"/>
      <c r="AC44" s="227">
        <f t="shared" si="14"/>
        <v>1900</v>
      </c>
      <c r="AD44" s="99">
        <v>10</v>
      </c>
      <c r="AE44" s="99">
        <f t="shared" si="15"/>
        <v>124.416438356164</v>
      </c>
      <c r="AF44" s="32">
        <f t="shared" si="16"/>
        <v>-114.416438356164</v>
      </c>
      <c r="AG44" s="32">
        <f t="shared" si="23"/>
        <v>30</v>
      </c>
      <c r="AH44" s="66">
        <v>1000</v>
      </c>
      <c r="AI44" s="32"/>
      <c r="AJ44" s="32"/>
      <c r="AK44" s="99">
        <f t="shared" si="17"/>
        <v>0</v>
      </c>
      <c r="AL44" s="32">
        <f t="shared" si="18"/>
        <v>0</v>
      </c>
      <c r="AM44" s="99">
        <f t="shared" si="19"/>
        <v>0</v>
      </c>
      <c r="AN44" s="99"/>
      <c r="AO44" s="99"/>
      <c r="AP44" s="32">
        <f t="shared" si="21"/>
        <v>0</v>
      </c>
      <c r="AQ44" s="32">
        <f t="shared" si="20"/>
        <v>30</v>
      </c>
      <c r="AR44" s="32">
        <f t="shared" si="22"/>
        <v>0</v>
      </c>
    </row>
    <row r="45" ht="15.5" customHeight="1" spans="1:44">
      <c r="A45" s="19" t="str">
        <f t="shared" si="0"/>
        <v/>
      </c>
      <c r="B45" s="211"/>
      <c r="C45" s="211"/>
      <c r="D45" s="211"/>
      <c r="E45" s="211"/>
      <c r="F45" s="211"/>
      <c r="G45" s="211"/>
      <c r="H45" s="211"/>
      <c r="I45" s="211"/>
      <c r="J45" s="211"/>
      <c r="K45" s="211"/>
      <c r="L45" s="214"/>
      <c r="M45" s="215"/>
      <c r="N45" s="215"/>
      <c r="O45" s="216"/>
      <c r="P45" s="22"/>
      <c r="Q45" s="22"/>
      <c r="R45" s="22"/>
      <c r="S45" s="30"/>
      <c r="T45" s="219"/>
      <c r="U45" s="8" t="s">
        <v>2160</v>
      </c>
      <c r="X45" s="220" t="s">
        <v>2156</v>
      </c>
      <c r="Y45" s="233" t="s">
        <v>655</v>
      </c>
      <c r="Z45" s="232"/>
      <c r="AA45" s="32">
        <f t="shared" si="13"/>
        <v>0</v>
      </c>
      <c r="AB45" s="32"/>
      <c r="AC45" s="227">
        <f t="shared" si="14"/>
        <v>1900</v>
      </c>
      <c r="AD45" s="99">
        <v>10</v>
      </c>
      <c r="AE45" s="99">
        <f t="shared" si="15"/>
        <v>124.416438356164</v>
      </c>
      <c r="AF45" s="32">
        <f t="shared" si="16"/>
        <v>-114.416438356164</v>
      </c>
      <c r="AG45" s="32">
        <f t="shared" si="23"/>
        <v>30</v>
      </c>
      <c r="AH45" s="66">
        <v>1000</v>
      </c>
      <c r="AI45" s="32"/>
      <c r="AJ45" s="32"/>
      <c r="AK45" s="99">
        <f t="shared" si="17"/>
        <v>0</v>
      </c>
      <c r="AL45" s="32">
        <f t="shared" si="18"/>
        <v>0</v>
      </c>
      <c r="AM45" s="99">
        <f t="shared" si="19"/>
        <v>0</v>
      </c>
      <c r="AN45" s="99"/>
      <c r="AO45" s="99"/>
      <c r="AP45" s="32">
        <f t="shared" si="21"/>
        <v>0</v>
      </c>
      <c r="AQ45" s="32">
        <f t="shared" si="20"/>
        <v>30</v>
      </c>
      <c r="AR45" s="32">
        <f t="shared" si="22"/>
        <v>0</v>
      </c>
    </row>
    <row r="46" ht="15.5" customHeight="1" spans="1:44">
      <c r="A46" s="19" t="str">
        <f t="shared" si="0"/>
        <v/>
      </c>
      <c r="B46" s="211"/>
      <c r="C46" s="211"/>
      <c r="D46" s="211"/>
      <c r="E46" s="211"/>
      <c r="F46" s="211"/>
      <c r="G46" s="211"/>
      <c r="H46" s="211"/>
      <c r="I46" s="211"/>
      <c r="J46" s="211"/>
      <c r="K46" s="211"/>
      <c r="L46" s="214"/>
      <c r="M46" s="215"/>
      <c r="N46" s="215"/>
      <c r="O46" s="216"/>
      <c r="P46" s="22"/>
      <c r="Q46" s="22"/>
      <c r="R46" s="22"/>
      <c r="S46" s="30"/>
      <c r="T46" s="219"/>
      <c r="U46" s="8" t="s">
        <v>2161</v>
      </c>
      <c r="X46" s="220" t="s">
        <v>2156</v>
      </c>
      <c r="Y46" s="233" t="s">
        <v>655</v>
      </c>
      <c r="Z46" s="232"/>
      <c r="AA46" s="32">
        <f t="shared" si="13"/>
        <v>0</v>
      </c>
      <c r="AB46" s="32"/>
      <c r="AC46" s="227">
        <f t="shared" si="14"/>
        <v>1900</v>
      </c>
      <c r="AD46" s="99">
        <v>10</v>
      </c>
      <c r="AE46" s="99">
        <f t="shared" si="15"/>
        <v>124.416438356164</v>
      </c>
      <c r="AF46" s="32">
        <f t="shared" si="16"/>
        <v>-114.416438356164</v>
      </c>
      <c r="AG46" s="32">
        <f t="shared" si="23"/>
        <v>30</v>
      </c>
      <c r="AH46" s="66">
        <v>1000</v>
      </c>
      <c r="AI46" s="32"/>
      <c r="AJ46" s="32"/>
      <c r="AK46" s="99">
        <f t="shared" si="17"/>
        <v>0</v>
      </c>
      <c r="AL46" s="32">
        <f t="shared" si="18"/>
        <v>0</v>
      </c>
      <c r="AM46" s="99">
        <f t="shared" si="19"/>
        <v>0</v>
      </c>
      <c r="AN46" s="99"/>
      <c r="AO46" s="99"/>
      <c r="AP46" s="32">
        <f t="shared" si="21"/>
        <v>0</v>
      </c>
      <c r="AQ46" s="32">
        <f t="shared" si="20"/>
        <v>30</v>
      </c>
      <c r="AR46" s="32">
        <f t="shared" si="22"/>
        <v>0</v>
      </c>
    </row>
    <row r="47" ht="15.5" customHeight="1" spans="1:44">
      <c r="A47" s="19" t="str">
        <f t="shared" si="0"/>
        <v/>
      </c>
      <c r="B47" s="211"/>
      <c r="C47" s="211"/>
      <c r="D47" s="211"/>
      <c r="E47" s="211"/>
      <c r="F47" s="211"/>
      <c r="G47" s="211"/>
      <c r="H47" s="211"/>
      <c r="I47" s="211"/>
      <c r="J47" s="211"/>
      <c r="K47" s="211"/>
      <c r="L47" s="214"/>
      <c r="M47" s="215"/>
      <c r="N47" s="215"/>
      <c r="O47" s="216"/>
      <c r="P47" s="22"/>
      <c r="Q47" s="22"/>
      <c r="R47" s="22"/>
      <c r="S47" s="30"/>
      <c r="T47" s="219"/>
      <c r="U47" s="8" t="s">
        <v>2162</v>
      </c>
      <c r="X47" s="220" t="s">
        <v>2156</v>
      </c>
      <c r="Y47" s="233" t="s">
        <v>655</v>
      </c>
      <c r="Z47" s="232"/>
      <c r="AA47" s="32">
        <f t="shared" si="13"/>
        <v>0</v>
      </c>
      <c r="AB47" s="32"/>
      <c r="AC47" s="227">
        <f t="shared" si="14"/>
        <v>1900</v>
      </c>
      <c r="AD47" s="99">
        <v>10</v>
      </c>
      <c r="AE47" s="99">
        <f t="shared" si="15"/>
        <v>124.416438356164</v>
      </c>
      <c r="AF47" s="32">
        <f t="shared" si="16"/>
        <v>-114.416438356164</v>
      </c>
      <c r="AG47" s="32">
        <f t="shared" si="23"/>
        <v>30</v>
      </c>
      <c r="AH47" s="66">
        <v>1000</v>
      </c>
      <c r="AI47" s="32"/>
      <c r="AJ47" s="32"/>
      <c r="AK47" s="99">
        <f t="shared" si="17"/>
        <v>0</v>
      </c>
      <c r="AL47" s="32">
        <f t="shared" si="18"/>
        <v>0</v>
      </c>
      <c r="AM47" s="99">
        <f t="shared" si="19"/>
        <v>0</v>
      </c>
      <c r="AN47" s="99"/>
      <c r="AO47" s="99"/>
      <c r="AP47" s="32">
        <f t="shared" si="21"/>
        <v>0</v>
      </c>
      <c r="AQ47" s="32">
        <f t="shared" si="20"/>
        <v>30</v>
      </c>
      <c r="AR47" s="32">
        <f t="shared" si="22"/>
        <v>0</v>
      </c>
    </row>
    <row r="48" ht="15.5" customHeight="1" spans="1:44">
      <c r="A48" s="19" t="str">
        <f t="shared" si="0"/>
        <v/>
      </c>
      <c r="B48" s="211"/>
      <c r="C48" s="211"/>
      <c r="D48" s="211"/>
      <c r="E48" s="211"/>
      <c r="F48" s="211"/>
      <c r="G48" s="211"/>
      <c r="H48" s="211"/>
      <c r="I48" s="211"/>
      <c r="J48" s="211"/>
      <c r="K48" s="211"/>
      <c r="L48" s="214"/>
      <c r="M48" s="215"/>
      <c r="N48" s="215"/>
      <c r="O48" s="216"/>
      <c r="P48" s="22"/>
      <c r="Q48" s="22"/>
      <c r="R48" s="22"/>
      <c r="S48" s="30"/>
      <c r="T48" s="219"/>
      <c r="U48" s="8" t="s">
        <v>2163</v>
      </c>
      <c r="X48" s="220" t="s">
        <v>2156</v>
      </c>
      <c r="Y48" s="233" t="s">
        <v>655</v>
      </c>
      <c r="Z48" s="232"/>
      <c r="AA48" s="32">
        <f t="shared" si="13"/>
        <v>0</v>
      </c>
      <c r="AB48" s="32"/>
      <c r="AC48" s="227">
        <f t="shared" si="14"/>
        <v>1900</v>
      </c>
      <c r="AD48" s="99">
        <v>10</v>
      </c>
      <c r="AE48" s="99">
        <f t="shared" si="15"/>
        <v>124.416438356164</v>
      </c>
      <c r="AF48" s="32">
        <f t="shared" si="16"/>
        <v>-114.416438356164</v>
      </c>
      <c r="AG48" s="32">
        <f t="shared" si="23"/>
        <v>30</v>
      </c>
      <c r="AH48" s="66">
        <v>1000</v>
      </c>
      <c r="AI48" s="32"/>
      <c r="AJ48" s="32"/>
      <c r="AK48" s="99">
        <f t="shared" si="17"/>
        <v>0</v>
      </c>
      <c r="AL48" s="32">
        <f t="shared" si="18"/>
        <v>0</v>
      </c>
      <c r="AM48" s="99">
        <f t="shared" si="19"/>
        <v>0</v>
      </c>
      <c r="AN48" s="99"/>
      <c r="AO48" s="99"/>
      <c r="AP48" s="32">
        <f t="shared" si="21"/>
        <v>0</v>
      </c>
      <c r="AQ48" s="32">
        <f t="shared" si="20"/>
        <v>30</v>
      </c>
      <c r="AR48" s="32">
        <f t="shared" si="22"/>
        <v>0</v>
      </c>
    </row>
    <row r="49" ht="15.5" customHeight="1" spans="1:44">
      <c r="A49" s="19" t="str">
        <f t="shared" si="0"/>
        <v/>
      </c>
      <c r="B49" s="211"/>
      <c r="C49" s="211"/>
      <c r="D49" s="211"/>
      <c r="E49" s="211"/>
      <c r="F49" s="211"/>
      <c r="G49" s="211"/>
      <c r="H49" s="211"/>
      <c r="I49" s="211"/>
      <c r="J49" s="211"/>
      <c r="K49" s="211"/>
      <c r="L49" s="214"/>
      <c r="M49" s="215"/>
      <c r="N49" s="215"/>
      <c r="O49" s="216"/>
      <c r="P49" s="22"/>
      <c r="Q49" s="22"/>
      <c r="R49" s="22"/>
      <c r="S49" s="30"/>
      <c r="T49" s="219"/>
      <c r="U49" s="8" t="s">
        <v>2164</v>
      </c>
      <c r="X49" s="220" t="s">
        <v>2156</v>
      </c>
      <c r="Y49" s="233" t="s">
        <v>655</v>
      </c>
      <c r="Z49" s="232"/>
      <c r="AA49" s="32">
        <f t="shared" si="13"/>
        <v>0</v>
      </c>
      <c r="AB49" s="32"/>
      <c r="AC49" s="227">
        <f t="shared" si="14"/>
        <v>1900</v>
      </c>
      <c r="AD49" s="99">
        <v>10</v>
      </c>
      <c r="AE49" s="99">
        <f t="shared" si="15"/>
        <v>124.416438356164</v>
      </c>
      <c r="AF49" s="32">
        <f t="shared" si="16"/>
        <v>-114.416438356164</v>
      </c>
      <c r="AG49" s="32">
        <f t="shared" si="23"/>
        <v>30</v>
      </c>
      <c r="AH49" s="66">
        <v>1000</v>
      </c>
      <c r="AI49" s="32"/>
      <c r="AJ49" s="32"/>
      <c r="AK49" s="99">
        <f t="shared" si="17"/>
        <v>0</v>
      </c>
      <c r="AL49" s="32">
        <f t="shared" si="18"/>
        <v>0</v>
      </c>
      <c r="AM49" s="99">
        <f t="shared" si="19"/>
        <v>0</v>
      </c>
      <c r="AN49" s="99"/>
      <c r="AO49" s="99"/>
      <c r="AP49" s="32">
        <f t="shared" si="21"/>
        <v>0</v>
      </c>
      <c r="AQ49" s="32">
        <f t="shared" si="20"/>
        <v>30</v>
      </c>
      <c r="AR49" s="32">
        <f t="shared" si="22"/>
        <v>0</v>
      </c>
    </row>
    <row r="50" ht="15.5" customHeight="1" spans="1:44">
      <c r="A50" s="19" t="str">
        <f t="shared" si="0"/>
        <v/>
      </c>
      <c r="B50" s="211"/>
      <c r="C50" s="211"/>
      <c r="D50" s="211"/>
      <c r="E50" s="211"/>
      <c r="F50" s="211"/>
      <c r="G50" s="211"/>
      <c r="H50" s="211"/>
      <c r="I50" s="211"/>
      <c r="J50" s="211"/>
      <c r="K50" s="211"/>
      <c r="L50" s="214"/>
      <c r="M50" s="215"/>
      <c r="N50" s="215"/>
      <c r="O50" s="216"/>
      <c r="P50" s="22"/>
      <c r="Q50" s="22"/>
      <c r="R50" s="22"/>
      <c r="S50" s="30"/>
      <c r="T50" s="219"/>
      <c r="U50" s="8" t="s">
        <v>2165</v>
      </c>
      <c r="X50" s="220" t="s">
        <v>2156</v>
      </c>
      <c r="Y50" s="233" t="s">
        <v>655</v>
      </c>
      <c r="Z50" s="232"/>
      <c r="AA50" s="32">
        <f t="shared" si="13"/>
        <v>0</v>
      </c>
      <c r="AB50" s="32"/>
      <c r="AC50" s="227">
        <f t="shared" si="14"/>
        <v>1900</v>
      </c>
      <c r="AD50" s="99">
        <v>10</v>
      </c>
      <c r="AE50" s="99">
        <f t="shared" si="15"/>
        <v>124.416438356164</v>
      </c>
      <c r="AF50" s="32">
        <f t="shared" si="16"/>
        <v>-114.416438356164</v>
      </c>
      <c r="AG50" s="32">
        <f t="shared" si="23"/>
        <v>30</v>
      </c>
      <c r="AH50" s="66">
        <v>1000</v>
      </c>
      <c r="AI50" s="32"/>
      <c r="AJ50" s="32"/>
      <c r="AK50" s="99">
        <f t="shared" si="17"/>
        <v>0</v>
      </c>
      <c r="AL50" s="32">
        <f t="shared" si="18"/>
        <v>0</v>
      </c>
      <c r="AM50" s="99">
        <f t="shared" si="19"/>
        <v>0</v>
      </c>
      <c r="AN50" s="99"/>
      <c r="AO50" s="99"/>
      <c r="AP50" s="32">
        <f t="shared" si="21"/>
        <v>0</v>
      </c>
      <c r="AQ50" s="32">
        <f t="shared" si="20"/>
        <v>30</v>
      </c>
      <c r="AR50" s="32">
        <f t="shared" si="22"/>
        <v>0</v>
      </c>
    </row>
    <row r="51" ht="15.5" customHeight="1" spans="1:44">
      <c r="A51" s="19" t="str">
        <f t="shared" si="0"/>
        <v/>
      </c>
      <c r="B51" s="211"/>
      <c r="C51" s="211"/>
      <c r="D51" s="211"/>
      <c r="E51" s="211"/>
      <c r="F51" s="211"/>
      <c r="G51" s="211"/>
      <c r="H51" s="211"/>
      <c r="I51" s="211"/>
      <c r="J51" s="211"/>
      <c r="K51" s="211"/>
      <c r="L51" s="214"/>
      <c r="M51" s="215"/>
      <c r="N51" s="215"/>
      <c r="O51" s="216"/>
      <c r="P51" s="22"/>
      <c r="Q51" s="22"/>
      <c r="R51" s="22"/>
      <c r="S51" s="30"/>
      <c r="T51" s="219"/>
      <c r="U51" s="8" t="s">
        <v>2166</v>
      </c>
      <c r="X51" s="220" t="s">
        <v>2156</v>
      </c>
      <c r="Y51" s="233" t="s">
        <v>655</v>
      </c>
      <c r="Z51" s="232"/>
      <c r="AA51" s="32">
        <f t="shared" si="13"/>
        <v>0</v>
      </c>
      <c r="AB51" s="32"/>
      <c r="AC51" s="227">
        <f t="shared" si="14"/>
        <v>1900</v>
      </c>
      <c r="AD51" s="99">
        <v>10</v>
      </c>
      <c r="AE51" s="99">
        <f t="shared" si="15"/>
        <v>124.416438356164</v>
      </c>
      <c r="AF51" s="32">
        <f t="shared" si="16"/>
        <v>-114.416438356164</v>
      </c>
      <c r="AG51" s="32">
        <f t="shared" si="23"/>
        <v>30</v>
      </c>
      <c r="AH51" s="66">
        <v>1000</v>
      </c>
      <c r="AI51" s="32"/>
      <c r="AJ51" s="32"/>
      <c r="AK51" s="99">
        <f t="shared" si="17"/>
        <v>0</v>
      </c>
      <c r="AL51" s="32">
        <f t="shared" si="18"/>
        <v>0</v>
      </c>
      <c r="AM51" s="99">
        <f t="shared" si="19"/>
        <v>0</v>
      </c>
      <c r="AN51" s="99"/>
      <c r="AO51" s="99"/>
      <c r="AP51" s="32">
        <f t="shared" si="21"/>
        <v>0</v>
      </c>
      <c r="AQ51" s="32">
        <f t="shared" si="20"/>
        <v>30</v>
      </c>
      <c r="AR51" s="32">
        <f t="shared" si="22"/>
        <v>0</v>
      </c>
    </row>
    <row r="52" ht="15.5" customHeight="1" spans="1:44">
      <c r="A52" s="19" t="str">
        <f t="shared" si="0"/>
        <v/>
      </c>
      <c r="B52" s="211"/>
      <c r="C52" s="211"/>
      <c r="D52" s="211"/>
      <c r="E52" s="211"/>
      <c r="F52" s="211"/>
      <c r="G52" s="211"/>
      <c r="H52" s="211"/>
      <c r="I52" s="211"/>
      <c r="J52" s="211"/>
      <c r="K52" s="211"/>
      <c r="L52" s="214"/>
      <c r="M52" s="215"/>
      <c r="N52" s="215"/>
      <c r="O52" s="216"/>
      <c r="P52" s="22"/>
      <c r="Q52" s="22"/>
      <c r="R52" s="22"/>
      <c r="S52" s="30"/>
      <c r="T52" s="219"/>
      <c r="U52" s="8" t="s">
        <v>2167</v>
      </c>
      <c r="X52" s="220" t="s">
        <v>2156</v>
      </c>
      <c r="Y52" s="233" t="s">
        <v>655</v>
      </c>
      <c r="Z52" s="232"/>
      <c r="AA52" s="32">
        <f t="shared" si="13"/>
        <v>0</v>
      </c>
      <c r="AB52" s="32"/>
      <c r="AC52" s="227">
        <f t="shared" si="14"/>
        <v>1900</v>
      </c>
      <c r="AD52" s="99">
        <v>10</v>
      </c>
      <c r="AE52" s="99">
        <f t="shared" si="15"/>
        <v>124.416438356164</v>
      </c>
      <c r="AF52" s="32">
        <f t="shared" si="16"/>
        <v>-114.416438356164</v>
      </c>
      <c r="AG52" s="32">
        <f t="shared" si="23"/>
        <v>30</v>
      </c>
      <c r="AH52" s="66">
        <v>1000</v>
      </c>
      <c r="AI52" s="32"/>
      <c r="AJ52" s="32"/>
      <c r="AK52" s="99">
        <f t="shared" si="17"/>
        <v>0</v>
      </c>
      <c r="AL52" s="32">
        <f t="shared" si="18"/>
        <v>0</v>
      </c>
      <c r="AM52" s="99">
        <f t="shared" si="19"/>
        <v>0</v>
      </c>
      <c r="AN52" s="99"/>
      <c r="AO52" s="99"/>
      <c r="AP52" s="32">
        <f t="shared" si="21"/>
        <v>0</v>
      </c>
      <c r="AQ52" s="32">
        <f t="shared" si="20"/>
        <v>30</v>
      </c>
      <c r="AR52" s="32">
        <f t="shared" si="22"/>
        <v>0</v>
      </c>
    </row>
    <row r="53" ht="15.5" customHeight="1" spans="1:44">
      <c r="A53" s="19" t="str">
        <f t="shared" si="0"/>
        <v/>
      </c>
      <c r="B53" s="211"/>
      <c r="C53" s="211"/>
      <c r="D53" s="211"/>
      <c r="E53" s="211"/>
      <c r="F53" s="211"/>
      <c r="G53" s="211"/>
      <c r="H53" s="211"/>
      <c r="I53" s="211"/>
      <c r="J53" s="211"/>
      <c r="K53" s="211"/>
      <c r="L53" s="214"/>
      <c r="M53" s="215"/>
      <c r="N53" s="215"/>
      <c r="O53" s="216"/>
      <c r="P53" s="22"/>
      <c r="Q53" s="22"/>
      <c r="R53" s="22"/>
      <c r="S53" s="30"/>
      <c r="T53" s="219"/>
      <c r="U53" s="8" t="s">
        <v>2168</v>
      </c>
      <c r="X53" s="220" t="s">
        <v>2117</v>
      </c>
      <c r="Y53" s="226" t="s">
        <v>771</v>
      </c>
      <c r="Z53" s="232"/>
      <c r="AA53" s="32">
        <f t="shared" si="13"/>
        <v>0</v>
      </c>
      <c r="AB53" s="32"/>
      <c r="AC53" s="227">
        <f t="shared" si="14"/>
        <v>1900</v>
      </c>
      <c r="AD53" s="99">
        <f>K53</f>
        <v>0</v>
      </c>
      <c r="AE53" s="99">
        <f t="shared" si="15"/>
        <v>124.416438356164</v>
      </c>
      <c r="AF53" s="66">
        <f t="shared" si="16"/>
        <v>-124.416438356164</v>
      </c>
      <c r="AG53" s="66" t="e">
        <f>IF(ROUND(((AD53-AE53)/AD53)*100,0)&lt;15,15,ROUND(((AD53-AE53)/AD53)*100,0))</f>
        <v>#DIV/0!</v>
      </c>
      <c r="AH53" s="66"/>
      <c r="AI53" s="32"/>
      <c r="AJ53" s="32"/>
      <c r="AK53" s="99">
        <f t="shared" si="17"/>
        <v>0</v>
      </c>
      <c r="AL53" s="32">
        <f t="shared" si="18"/>
        <v>0</v>
      </c>
      <c r="AM53" s="99">
        <f t="shared" si="19"/>
        <v>0</v>
      </c>
      <c r="AN53" s="99">
        <v>700</v>
      </c>
      <c r="AO53" s="99"/>
      <c r="AP53" s="32">
        <f>AN53</f>
        <v>700</v>
      </c>
      <c r="AQ53" s="32" t="e">
        <f t="shared" si="20"/>
        <v>#DIV/0!</v>
      </c>
      <c r="AR53" s="32">
        <f>AP53</f>
        <v>700</v>
      </c>
    </row>
    <row r="54" ht="15.5" customHeight="1" spans="1:44">
      <c r="A54" s="19" t="str">
        <f t="shared" si="0"/>
        <v/>
      </c>
      <c r="B54" s="211"/>
      <c r="C54" s="211"/>
      <c r="D54" s="211"/>
      <c r="E54" s="211"/>
      <c r="F54" s="211"/>
      <c r="G54" s="211"/>
      <c r="H54" s="211"/>
      <c r="I54" s="211"/>
      <c r="J54" s="211"/>
      <c r="K54" s="211"/>
      <c r="L54" s="214"/>
      <c r="M54" s="215"/>
      <c r="N54" s="215"/>
      <c r="O54" s="216"/>
      <c r="P54" s="22"/>
      <c r="Q54" s="22"/>
      <c r="R54" s="22"/>
      <c r="S54" s="30"/>
      <c r="T54" s="219"/>
      <c r="U54" s="8" t="s">
        <v>2169</v>
      </c>
      <c r="X54" s="220" t="s">
        <v>2117</v>
      </c>
      <c r="Y54" s="226" t="s">
        <v>771</v>
      </c>
      <c r="Z54" s="232"/>
      <c r="AA54" s="32">
        <f t="shared" si="13"/>
        <v>0</v>
      </c>
      <c r="AB54" s="32"/>
      <c r="AC54" s="227">
        <f t="shared" si="14"/>
        <v>1900</v>
      </c>
      <c r="AD54" s="99">
        <f>K54</f>
        <v>0</v>
      </c>
      <c r="AE54" s="99">
        <f t="shared" si="15"/>
        <v>124.416438356164</v>
      </c>
      <c r="AF54" s="66">
        <f t="shared" si="16"/>
        <v>-124.416438356164</v>
      </c>
      <c r="AG54" s="66" t="e">
        <f>IF(ROUND(((AD54-AE54)/AD54)*100,0)&lt;15,15,ROUND(((AD54-AE54)/AD54)*100,0))</f>
        <v>#DIV/0!</v>
      </c>
      <c r="AH54" s="66"/>
      <c r="AI54" s="32"/>
      <c r="AJ54" s="32"/>
      <c r="AK54" s="99">
        <f t="shared" si="17"/>
        <v>0</v>
      </c>
      <c r="AL54" s="32">
        <f t="shared" si="18"/>
        <v>0</v>
      </c>
      <c r="AM54" s="99">
        <f t="shared" si="19"/>
        <v>0</v>
      </c>
      <c r="AN54" s="99">
        <v>700</v>
      </c>
      <c r="AO54" s="99"/>
      <c r="AP54" s="32">
        <f>AN54</f>
        <v>700</v>
      </c>
      <c r="AQ54" s="32" t="e">
        <f t="shared" si="20"/>
        <v>#DIV/0!</v>
      </c>
      <c r="AR54" s="32">
        <f>AP54</f>
        <v>700</v>
      </c>
    </row>
    <row r="55" ht="15.5" customHeight="1" spans="1:44">
      <c r="A55" s="19" t="str">
        <f t="shared" si="0"/>
        <v/>
      </c>
      <c r="B55" s="211"/>
      <c r="C55" s="211"/>
      <c r="D55" s="211"/>
      <c r="E55" s="211"/>
      <c r="F55" s="211"/>
      <c r="G55" s="211"/>
      <c r="H55" s="211"/>
      <c r="I55" s="211"/>
      <c r="J55" s="211"/>
      <c r="K55" s="211"/>
      <c r="L55" s="214"/>
      <c r="M55" s="215"/>
      <c r="N55" s="215"/>
      <c r="O55" s="216"/>
      <c r="P55" s="22"/>
      <c r="Q55" s="22"/>
      <c r="R55" s="22"/>
      <c r="S55" s="30"/>
      <c r="T55" s="219"/>
      <c r="U55" s="8" t="s">
        <v>2170</v>
      </c>
      <c r="X55" s="220" t="s">
        <v>2117</v>
      </c>
      <c r="Y55" s="226" t="s">
        <v>771</v>
      </c>
      <c r="Z55" s="232"/>
      <c r="AA55" s="32">
        <f t="shared" si="13"/>
        <v>0</v>
      </c>
      <c r="AB55" s="32"/>
      <c r="AC55" s="227">
        <f t="shared" si="14"/>
        <v>1900</v>
      </c>
      <c r="AD55" s="99">
        <f>K55</f>
        <v>0</v>
      </c>
      <c r="AE55" s="99">
        <f t="shared" si="15"/>
        <v>124.416438356164</v>
      </c>
      <c r="AF55" s="66">
        <f t="shared" si="16"/>
        <v>-124.416438356164</v>
      </c>
      <c r="AG55" s="66" t="e">
        <f>IF(ROUND(((AD55-AE55)/AD55)*100,0)&lt;15,15,ROUND(((AD55-AE55)/AD55)*100,0))</f>
        <v>#DIV/0!</v>
      </c>
      <c r="AH55" s="66"/>
      <c r="AI55" s="32"/>
      <c r="AJ55" s="32"/>
      <c r="AK55" s="99">
        <f t="shared" si="17"/>
        <v>0</v>
      </c>
      <c r="AL55" s="32">
        <f t="shared" si="18"/>
        <v>0</v>
      </c>
      <c r="AM55" s="99">
        <f t="shared" si="19"/>
        <v>0</v>
      </c>
      <c r="AN55" s="99">
        <v>700</v>
      </c>
      <c r="AO55" s="99"/>
      <c r="AP55" s="32">
        <f>AN55</f>
        <v>700</v>
      </c>
      <c r="AQ55" s="32" t="e">
        <f t="shared" si="20"/>
        <v>#DIV/0!</v>
      </c>
      <c r="AR55" s="32">
        <f>AP55</f>
        <v>700</v>
      </c>
    </row>
    <row r="56" ht="15.5" customHeight="1" spans="1:44">
      <c r="A56" s="19" t="str">
        <f t="shared" si="0"/>
        <v/>
      </c>
      <c r="B56" s="211"/>
      <c r="C56" s="212"/>
      <c r="D56" s="211"/>
      <c r="E56" s="211"/>
      <c r="F56" s="211"/>
      <c r="G56" s="211"/>
      <c r="H56" s="211"/>
      <c r="I56" s="211"/>
      <c r="J56" s="211"/>
      <c r="K56" s="211"/>
      <c r="L56" s="214"/>
      <c r="M56" s="215"/>
      <c r="N56" s="215"/>
      <c r="O56" s="216"/>
      <c r="P56" s="22"/>
      <c r="Q56" s="22"/>
      <c r="R56" s="22"/>
      <c r="S56" s="30"/>
      <c r="T56" s="219"/>
      <c r="U56" s="8" t="s">
        <v>2171</v>
      </c>
      <c r="X56" s="220" t="s">
        <v>2172</v>
      </c>
      <c r="Y56" s="233" t="s">
        <v>655</v>
      </c>
      <c r="Z56" s="232"/>
      <c r="AA56" s="32">
        <f t="shared" si="13"/>
        <v>0</v>
      </c>
      <c r="AB56" s="32"/>
      <c r="AC56" s="227">
        <f t="shared" si="14"/>
        <v>1900</v>
      </c>
      <c r="AD56" s="99">
        <v>10</v>
      </c>
      <c r="AE56" s="99">
        <f t="shared" si="15"/>
        <v>124.416438356164</v>
      </c>
      <c r="AF56" s="32">
        <f t="shared" si="16"/>
        <v>-114.416438356164</v>
      </c>
      <c r="AG56" s="32">
        <f t="shared" si="23"/>
        <v>30</v>
      </c>
      <c r="AH56" s="66">
        <v>4500</v>
      </c>
      <c r="AI56" s="32"/>
      <c r="AJ56" s="32"/>
      <c r="AK56" s="99">
        <f t="shared" si="17"/>
        <v>0</v>
      </c>
      <c r="AL56" s="32">
        <f t="shared" si="18"/>
        <v>0</v>
      </c>
      <c r="AM56" s="99">
        <f t="shared" si="19"/>
        <v>0</v>
      </c>
      <c r="AN56" s="99"/>
      <c r="AO56" s="99"/>
      <c r="AP56" s="32">
        <f t="shared" si="21"/>
        <v>0</v>
      </c>
      <c r="AQ56" s="32">
        <f t="shared" si="20"/>
        <v>30</v>
      </c>
      <c r="AR56" s="32">
        <f t="shared" si="22"/>
        <v>0</v>
      </c>
    </row>
    <row r="57" ht="15.5" customHeight="1" spans="1:44">
      <c r="A57" s="19" t="str">
        <f t="shared" si="0"/>
        <v/>
      </c>
      <c r="B57" s="211"/>
      <c r="C57" s="211"/>
      <c r="D57" s="211"/>
      <c r="E57" s="211"/>
      <c r="F57" s="211"/>
      <c r="G57" s="211"/>
      <c r="H57" s="211"/>
      <c r="I57" s="211"/>
      <c r="J57" s="211"/>
      <c r="K57" s="211"/>
      <c r="L57" s="214"/>
      <c r="M57" s="215"/>
      <c r="N57" s="215"/>
      <c r="O57" s="216"/>
      <c r="P57" s="22"/>
      <c r="Q57" s="22"/>
      <c r="R57" s="22"/>
      <c r="S57" s="30"/>
      <c r="T57" s="219"/>
      <c r="U57" s="8" t="s">
        <v>2173</v>
      </c>
      <c r="X57" s="220" t="s">
        <v>2172</v>
      </c>
      <c r="Y57" s="233" t="s">
        <v>655</v>
      </c>
      <c r="Z57" s="232"/>
      <c r="AA57" s="32">
        <f t="shared" si="13"/>
        <v>0</v>
      </c>
      <c r="AB57" s="32"/>
      <c r="AC57" s="227">
        <f t="shared" si="14"/>
        <v>1900</v>
      </c>
      <c r="AD57" s="99">
        <v>10</v>
      </c>
      <c r="AE57" s="99">
        <f t="shared" si="15"/>
        <v>124.416438356164</v>
      </c>
      <c r="AF57" s="32">
        <f t="shared" si="16"/>
        <v>-114.416438356164</v>
      </c>
      <c r="AG57" s="32">
        <f t="shared" si="23"/>
        <v>30</v>
      </c>
      <c r="AH57" s="66">
        <v>4500</v>
      </c>
      <c r="AI57" s="32"/>
      <c r="AJ57" s="32"/>
      <c r="AK57" s="99">
        <f t="shared" si="17"/>
        <v>0</v>
      </c>
      <c r="AL57" s="32">
        <f t="shared" si="18"/>
        <v>0</v>
      </c>
      <c r="AM57" s="99">
        <f t="shared" si="19"/>
        <v>0</v>
      </c>
      <c r="AN57" s="99"/>
      <c r="AO57" s="99"/>
      <c r="AP57" s="32">
        <f t="shared" si="21"/>
        <v>0</v>
      </c>
      <c r="AQ57" s="32">
        <f t="shared" si="20"/>
        <v>30</v>
      </c>
      <c r="AR57" s="32">
        <f t="shared" si="22"/>
        <v>0</v>
      </c>
    </row>
    <row r="58" ht="15.5" customHeight="1" spans="1:44">
      <c r="A58" s="19" t="str">
        <f t="shared" si="0"/>
        <v/>
      </c>
      <c r="B58" s="211"/>
      <c r="C58" s="211"/>
      <c r="D58" s="211"/>
      <c r="E58" s="211"/>
      <c r="F58" s="211"/>
      <c r="G58" s="211"/>
      <c r="H58" s="211"/>
      <c r="I58" s="211"/>
      <c r="J58" s="211"/>
      <c r="K58" s="211"/>
      <c r="L58" s="214"/>
      <c r="M58" s="215"/>
      <c r="N58" s="215"/>
      <c r="O58" s="216"/>
      <c r="P58" s="22"/>
      <c r="Q58" s="22"/>
      <c r="R58" s="22"/>
      <c r="S58" s="30"/>
      <c r="T58" s="219"/>
      <c r="U58" s="8" t="s">
        <v>2174</v>
      </c>
      <c r="X58" s="220" t="s">
        <v>2117</v>
      </c>
      <c r="Y58" s="226" t="s">
        <v>771</v>
      </c>
      <c r="Z58" s="232"/>
      <c r="AA58" s="32">
        <f t="shared" si="13"/>
        <v>0</v>
      </c>
      <c r="AB58" s="32"/>
      <c r="AC58" s="227">
        <f t="shared" si="14"/>
        <v>1900</v>
      </c>
      <c r="AD58" s="99">
        <f>K58</f>
        <v>0</v>
      </c>
      <c r="AE58" s="99">
        <f t="shared" si="15"/>
        <v>124.416438356164</v>
      </c>
      <c r="AF58" s="66">
        <f t="shared" si="16"/>
        <v>-124.416438356164</v>
      </c>
      <c r="AG58" s="66" t="e">
        <f>IF(ROUND(((AD58-AE58)/AD58)*100,0)&lt;15,15,ROUND(((AD58-AE58)/AD58)*100,0))</f>
        <v>#DIV/0!</v>
      </c>
      <c r="AH58" s="66"/>
      <c r="AI58" s="32"/>
      <c r="AJ58" s="32"/>
      <c r="AK58" s="99">
        <f t="shared" si="17"/>
        <v>0</v>
      </c>
      <c r="AL58" s="32">
        <f t="shared" si="18"/>
        <v>0</v>
      </c>
      <c r="AM58" s="99">
        <f t="shared" si="19"/>
        <v>0</v>
      </c>
      <c r="AN58" s="99">
        <v>700</v>
      </c>
      <c r="AO58" s="99"/>
      <c r="AP58" s="32">
        <f>AN58</f>
        <v>700</v>
      </c>
      <c r="AQ58" s="32" t="e">
        <f t="shared" si="20"/>
        <v>#DIV/0!</v>
      </c>
      <c r="AR58" s="32">
        <f>AP58</f>
        <v>700</v>
      </c>
    </row>
    <row r="59" ht="15.5" customHeight="1" spans="1:44">
      <c r="A59" s="19" t="str">
        <f t="shared" si="0"/>
        <v/>
      </c>
      <c r="B59" s="211"/>
      <c r="C59" s="211"/>
      <c r="D59" s="211"/>
      <c r="E59" s="211"/>
      <c r="F59" s="211"/>
      <c r="G59" s="211"/>
      <c r="H59" s="211"/>
      <c r="I59" s="211"/>
      <c r="J59" s="211"/>
      <c r="K59" s="211"/>
      <c r="L59" s="214"/>
      <c r="M59" s="215"/>
      <c r="N59" s="215"/>
      <c r="O59" s="216"/>
      <c r="P59" s="22"/>
      <c r="Q59" s="22"/>
      <c r="R59" s="22"/>
      <c r="S59" s="30"/>
      <c r="T59" s="219"/>
      <c r="U59" s="8" t="s">
        <v>2175</v>
      </c>
      <c r="X59" s="220" t="s">
        <v>2117</v>
      </c>
      <c r="Y59" s="226" t="s">
        <v>771</v>
      </c>
      <c r="Z59" s="232"/>
      <c r="AA59" s="32">
        <f t="shared" si="13"/>
        <v>0</v>
      </c>
      <c r="AB59" s="32"/>
      <c r="AC59" s="227">
        <f t="shared" si="14"/>
        <v>1900</v>
      </c>
      <c r="AD59" s="99">
        <f>K59</f>
        <v>0</v>
      </c>
      <c r="AE59" s="99">
        <f t="shared" si="15"/>
        <v>124.416438356164</v>
      </c>
      <c r="AF59" s="66">
        <f t="shared" si="16"/>
        <v>-124.416438356164</v>
      </c>
      <c r="AG59" s="66" t="e">
        <f>IF(ROUND(((AD59-AE59)/AD59)*100,0)&lt;15,15,ROUND(((AD59-AE59)/AD59)*100,0))</f>
        <v>#DIV/0!</v>
      </c>
      <c r="AH59" s="66"/>
      <c r="AI59" s="32"/>
      <c r="AJ59" s="32"/>
      <c r="AK59" s="99">
        <f t="shared" si="17"/>
        <v>0</v>
      </c>
      <c r="AL59" s="32">
        <f t="shared" si="18"/>
        <v>0</v>
      </c>
      <c r="AM59" s="99">
        <f t="shared" si="19"/>
        <v>0</v>
      </c>
      <c r="AN59" s="99">
        <v>700</v>
      </c>
      <c r="AO59" s="99"/>
      <c r="AP59" s="32">
        <f>AN59</f>
        <v>700</v>
      </c>
      <c r="AQ59" s="32" t="e">
        <f t="shared" si="20"/>
        <v>#DIV/0!</v>
      </c>
      <c r="AR59" s="32">
        <f>AP59</f>
        <v>700</v>
      </c>
    </row>
    <row r="60" ht="15.5" customHeight="1" spans="1:44">
      <c r="A60" s="19" t="str">
        <f t="shared" si="0"/>
        <v/>
      </c>
      <c r="B60" s="211"/>
      <c r="C60" s="211"/>
      <c r="D60" s="211"/>
      <c r="E60" s="211"/>
      <c r="F60" s="211"/>
      <c r="G60" s="211"/>
      <c r="H60" s="211"/>
      <c r="I60" s="211"/>
      <c r="J60" s="211"/>
      <c r="K60" s="211"/>
      <c r="L60" s="214"/>
      <c r="M60" s="215"/>
      <c r="N60" s="215"/>
      <c r="O60" s="216"/>
      <c r="P60" s="22"/>
      <c r="Q60" s="22"/>
      <c r="R60" s="22"/>
      <c r="S60" s="30"/>
      <c r="T60" s="219"/>
      <c r="U60" s="8" t="s">
        <v>2176</v>
      </c>
      <c r="X60" s="220" t="s">
        <v>2117</v>
      </c>
      <c r="Y60" s="226" t="s">
        <v>771</v>
      </c>
      <c r="Z60" s="232"/>
      <c r="AA60" s="32">
        <f t="shared" si="13"/>
        <v>0</v>
      </c>
      <c r="AB60" s="32"/>
      <c r="AC60" s="227">
        <f t="shared" si="14"/>
        <v>1900</v>
      </c>
      <c r="AD60" s="99">
        <f>K60</f>
        <v>0</v>
      </c>
      <c r="AE60" s="99">
        <f t="shared" si="15"/>
        <v>124.416438356164</v>
      </c>
      <c r="AF60" s="66">
        <f t="shared" si="16"/>
        <v>-124.416438356164</v>
      </c>
      <c r="AG60" s="66" t="e">
        <f>IF(ROUND(((AD60-AE60)/AD60)*100,0)&lt;15,15,ROUND(((AD60-AE60)/AD60)*100,0))</f>
        <v>#DIV/0!</v>
      </c>
      <c r="AH60" s="66"/>
      <c r="AI60" s="32"/>
      <c r="AJ60" s="32"/>
      <c r="AK60" s="99">
        <f t="shared" si="17"/>
        <v>0</v>
      </c>
      <c r="AL60" s="32">
        <f t="shared" si="18"/>
        <v>0</v>
      </c>
      <c r="AM60" s="99">
        <f t="shared" si="19"/>
        <v>0</v>
      </c>
      <c r="AN60" s="99">
        <v>700</v>
      </c>
      <c r="AO60" s="99"/>
      <c r="AP60" s="32">
        <f>AN60</f>
        <v>700</v>
      </c>
      <c r="AQ60" s="32" t="e">
        <f t="shared" si="20"/>
        <v>#DIV/0!</v>
      </c>
      <c r="AR60" s="32">
        <f>AP60</f>
        <v>700</v>
      </c>
    </row>
    <row r="61" ht="15.5" customHeight="1" spans="1:44">
      <c r="A61" s="19" t="str">
        <f t="shared" si="0"/>
        <v/>
      </c>
      <c r="B61" s="211"/>
      <c r="C61" s="211"/>
      <c r="D61" s="211"/>
      <c r="E61" s="211"/>
      <c r="F61" s="211"/>
      <c r="G61" s="211"/>
      <c r="H61" s="211"/>
      <c r="I61" s="211"/>
      <c r="J61" s="211"/>
      <c r="K61" s="211"/>
      <c r="L61" s="214"/>
      <c r="M61" s="215"/>
      <c r="N61" s="215"/>
      <c r="O61" s="216"/>
      <c r="P61" s="22"/>
      <c r="Q61" s="22"/>
      <c r="R61" s="22"/>
      <c r="S61" s="30"/>
      <c r="T61" s="219"/>
      <c r="U61" s="8" t="s">
        <v>2177</v>
      </c>
      <c r="X61" s="220" t="s">
        <v>2117</v>
      </c>
      <c r="Y61" s="226" t="s">
        <v>771</v>
      </c>
      <c r="Z61" s="232"/>
      <c r="AA61" s="32">
        <f t="shared" si="13"/>
        <v>0</v>
      </c>
      <c r="AB61" s="32"/>
      <c r="AC61" s="227">
        <f t="shared" si="14"/>
        <v>1900</v>
      </c>
      <c r="AD61" s="99">
        <f>K61</f>
        <v>0</v>
      </c>
      <c r="AE61" s="99">
        <f t="shared" si="15"/>
        <v>124.416438356164</v>
      </c>
      <c r="AF61" s="66">
        <f t="shared" si="16"/>
        <v>-124.416438356164</v>
      </c>
      <c r="AG61" s="66" t="e">
        <f>IF(ROUND(((AD61-AE61)/AD61)*100,0)&lt;15,15,ROUND(((AD61-AE61)/AD61)*100,0))</f>
        <v>#DIV/0!</v>
      </c>
      <c r="AH61" s="66"/>
      <c r="AI61" s="32"/>
      <c r="AJ61" s="32"/>
      <c r="AK61" s="99">
        <f t="shared" si="17"/>
        <v>0</v>
      </c>
      <c r="AL61" s="32">
        <f t="shared" si="18"/>
        <v>0</v>
      </c>
      <c r="AM61" s="99">
        <f t="shared" si="19"/>
        <v>0</v>
      </c>
      <c r="AN61" s="99">
        <v>700</v>
      </c>
      <c r="AO61" s="99"/>
      <c r="AP61" s="32">
        <f>AN61</f>
        <v>700</v>
      </c>
      <c r="AQ61" s="32" t="e">
        <f t="shared" si="20"/>
        <v>#DIV/0!</v>
      </c>
      <c r="AR61" s="32">
        <f>AP61</f>
        <v>700</v>
      </c>
    </row>
    <row r="62" ht="15.5" customHeight="1" spans="1:44">
      <c r="A62" s="19" t="str">
        <f t="shared" si="0"/>
        <v/>
      </c>
      <c r="B62" s="211"/>
      <c r="C62" s="211"/>
      <c r="D62" s="211"/>
      <c r="E62" s="211"/>
      <c r="F62" s="211"/>
      <c r="G62" s="211"/>
      <c r="H62" s="211"/>
      <c r="I62" s="211"/>
      <c r="J62" s="211"/>
      <c r="K62" s="211"/>
      <c r="L62" s="214"/>
      <c r="M62" s="215"/>
      <c r="N62" s="215"/>
      <c r="O62" s="216"/>
      <c r="P62" s="22"/>
      <c r="Q62" s="22"/>
      <c r="R62" s="22"/>
      <c r="S62" s="30"/>
      <c r="T62" s="219"/>
      <c r="U62" s="8" t="s">
        <v>2178</v>
      </c>
      <c r="X62" s="220" t="s">
        <v>2172</v>
      </c>
      <c r="Y62" s="233" t="s">
        <v>655</v>
      </c>
      <c r="Z62" s="232"/>
      <c r="AA62" s="32">
        <f t="shared" si="13"/>
        <v>0</v>
      </c>
      <c r="AB62" s="32"/>
      <c r="AC62" s="227">
        <f t="shared" si="14"/>
        <v>1900</v>
      </c>
      <c r="AD62" s="99">
        <v>10</v>
      </c>
      <c r="AE62" s="99">
        <f t="shared" si="15"/>
        <v>124.416438356164</v>
      </c>
      <c r="AF62" s="32">
        <f t="shared" si="16"/>
        <v>-114.416438356164</v>
      </c>
      <c r="AG62" s="32">
        <f t="shared" si="23"/>
        <v>30</v>
      </c>
      <c r="AH62" s="66">
        <v>4500</v>
      </c>
      <c r="AI62" s="32"/>
      <c r="AJ62" s="32"/>
      <c r="AK62" s="99">
        <f t="shared" si="17"/>
        <v>0</v>
      </c>
      <c r="AL62" s="32">
        <f t="shared" si="18"/>
        <v>0</v>
      </c>
      <c r="AM62" s="99">
        <f t="shared" si="19"/>
        <v>0</v>
      </c>
      <c r="AN62" s="99"/>
      <c r="AO62" s="99"/>
      <c r="AP62" s="32">
        <f t="shared" si="21"/>
        <v>0</v>
      </c>
      <c r="AQ62" s="32">
        <f t="shared" si="20"/>
        <v>30</v>
      </c>
      <c r="AR62" s="32">
        <f t="shared" si="22"/>
        <v>0</v>
      </c>
    </row>
    <row r="63" ht="15.5" customHeight="1" spans="1:44">
      <c r="A63" s="19" t="str">
        <f t="shared" si="0"/>
        <v/>
      </c>
      <c r="B63" s="211"/>
      <c r="C63" s="211"/>
      <c r="D63" s="211"/>
      <c r="E63" s="211"/>
      <c r="F63" s="211"/>
      <c r="G63" s="211"/>
      <c r="H63" s="211"/>
      <c r="I63" s="211"/>
      <c r="J63" s="211"/>
      <c r="K63" s="211"/>
      <c r="L63" s="214"/>
      <c r="M63" s="215"/>
      <c r="N63" s="215"/>
      <c r="O63" s="216"/>
      <c r="P63" s="22"/>
      <c r="Q63" s="22"/>
      <c r="R63" s="22"/>
      <c r="S63" s="30"/>
      <c r="T63" s="219"/>
      <c r="U63" s="8" t="s">
        <v>2179</v>
      </c>
      <c r="X63" s="220" t="s">
        <v>2172</v>
      </c>
      <c r="Y63" s="233" t="s">
        <v>655</v>
      </c>
      <c r="Z63" s="232"/>
      <c r="AA63" s="32">
        <f t="shared" si="13"/>
        <v>0</v>
      </c>
      <c r="AB63" s="32"/>
      <c r="AC63" s="227">
        <f t="shared" si="14"/>
        <v>1900</v>
      </c>
      <c r="AD63" s="99">
        <v>10</v>
      </c>
      <c r="AE63" s="99">
        <f t="shared" si="15"/>
        <v>124.416438356164</v>
      </c>
      <c r="AF63" s="32">
        <f t="shared" si="16"/>
        <v>-114.416438356164</v>
      </c>
      <c r="AG63" s="32">
        <f t="shared" si="23"/>
        <v>30</v>
      </c>
      <c r="AH63" s="66">
        <v>4500</v>
      </c>
      <c r="AI63" s="32"/>
      <c r="AJ63" s="32"/>
      <c r="AK63" s="99">
        <f t="shared" si="17"/>
        <v>0</v>
      </c>
      <c r="AL63" s="32">
        <f t="shared" si="18"/>
        <v>0</v>
      </c>
      <c r="AM63" s="99">
        <f t="shared" si="19"/>
        <v>0</v>
      </c>
      <c r="AN63" s="99"/>
      <c r="AO63" s="99"/>
      <c r="AP63" s="32">
        <f t="shared" si="21"/>
        <v>0</v>
      </c>
      <c r="AQ63" s="32">
        <f t="shared" si="20"/>
        <v>30</v>
      </c>
      <c r="AR63" s="32">
        <f t="shared" si="22"/>
        <v>0</v>
      </c>
    </row>
    <row r="64" ht="15.5" customHeight="1" spans="1:44">
      <c r="A64" s="19" t="str">
        <f t="shared" si="0"/>
        <v/>
      </c>
      <c r="B64" s="211"/>
      <c r="C64" s="211"/>
      <c r="D64" s="211"/>
      <c r="E64" s="211"/>
      <c r="F64" s="211"/>
      <c r="G64" s="211"/>
      <c r="H64" s="211"/>
      <c r="I64" s="211"/>
      <c r="J64" s="211"/>
      <c r="K64" s="211"/>
      <c r="L64" s="214"/>
      <c r="M64" s="215"/>
      <c r="N64" s="215"/>
      <c r="O64" s="216"/>
      <c r="P64" s="22"/>
      <c r="Q64" s="22"/>
      <c r="R64" s="22"/>
      <c r="S64" s="30"/>
      <c r="T64" s="219"/>
      <c r="U64" s="8" t="s">
        <v>2180</v>
      </c>
      <c r="X64" s="220" t="s">
        <v>2117</v>
      </c>
      <c r="Y64" s="226" t="s">
        <v>771</v>
      </c>
      <c r="Z64" s="232"/>
      <c r="AA64" s="32">
        <f t="shared" si="13"/>
        <v>0</v>
      </c>
      <c r="AB64" s="32"/>
      <c r="AC64" s="227">
        <f t="shared" si="14"/>
        <v>1900</v>
      </c>
      <c r="AD64" s="99">
        <f>K64</f>
        <v>0</v>
      </c>
      <c r="AE64" s="99">
        <f t="shared" si="15"/>
        <v>124.416438356164</v>
      </c>
      <c r="AF64" s="66">
        <f t="shared" si="16"/>
        <v>-124.416438356164</v>
      </c>
      <c r="AG64" s="66" t="e">
        <f>IF(ROUND(((AD64-AE64)/AD64)*100,0)&lt;15,15,ROUND(((AD64-AE64)/AD64)*100,0))</f>
        <v>#DIV/0!</v>
      </c>
      <c r="AH64" s="66"/>
      <c r="AI64" s="32"/>
      <c r="AJ64" s="32"/>
      <c r="AK64" s="99">
        <f t="shared" si="17"/>
        <v>0</v>
      </c>
      <c r="AL64" s="32">
        <f t="shared" si="18"/>
        <v>0</v>
      </c>
      <c r="AM64" s="99">
        <f t="shared" si="19"/>
        <v>0</v>
      </c>
      <c r="AN64" s="99">
        <v>700</v>
      </c>
      <c r="AO64" s="99"/>
      <c r="AP64" s="32">
        <f>AN64</f>
        <v>700</v>
      </c>
      <c r="AQ64" s="32" t="e">
        <f t="shared" si="20"/>
        <v>#DIV/0!</v>
      </c>
      <c r="AR64" s="32">
        <f>AP64</f>
        <v>700</v>
      </c>
    </row>
    <row r="65" ht="15.5" customHeight="1" spans="1:44">
      <c r="A65" s="19" t="str">
        <f t="shared" si="0"/>
        <v/>
      </c>
      <c r="B65" s="211"/>
      <c r="C65" s="211"/>
      <c r="D65" s="211"/>
      <c r="E65" s="211"/>
      <c r="F65" s="211"/>
      <c r="G65" s="211"/>
      <c r="H65" s="211"/>
      <c r="I65" s="211"/>
      <c r="J65" s="211"/>
      <c r="K65" s="211"/>
      <c r="L65" s="214"/>
      <c r="M65" s="215"/>
      <c r="N65" s="215"/>
      <c r="O65" s="216"/>
      <c r="P65" s="22"/>
      <c r="Q65" s="22"/>
      <c r="R65" s="22"/>
      <c r="S65" s="30"/>
      <c r="T65" s="219"/>
      <c r="U65" s="8" t="s">
        <v>2181</v>
      </c>
      <c r="X65" s="220" t="s">
        <v>2117</v>
      </c>
      <c r="Y65" s="226" t="s">
        <v>771</v>
      </c>
      <c r="Z65" s="232"/>
      <c r="AA65" s="32">
        <f t="shared" si="13"/>
        <v>0</v>
      </c>
      <c r="AB65" s="32"/>
      <c r="AC65" s="227">
        <f t="shared" si="14"/>
        <v>1900</v>
      </c>
      <c r="AD65" s="99">
        <f>K65</f>
        <v>0</v>
      </c>
      <c r="AE65" s="99">
        <f t="shared" si="15"/>
        <v>124.416438356164</v>
      </c>
      <c r="AF65" s="66">
        <f t="shared" si="16"/>
        <v>-124.416438356164</v>
      </c>
      <c r="AG65" s="66" t="e">
        <f>IF(ROUND(((AD65-AE65)/AD65)*100,0)&lt;15,15,ROUND(((AD65-AE65)/AD65)*100,0))</f>
        <v>#DIV/0!</v>
      </c>
      <c r="AH65" s="66"/>
      <c r="AI65" s="32"/>
      <c r="AJ65" s="32"/>
      <c r="AK65" s="99">
        <f t="shared" si="17"/>
        <v>0</v>
      </c>
      <c r="AL65" s="32">
        <f t="shared" si="18"/>
        <v>0</v>
      </c>
      <c r="AM65" s="99">
        <f t="shared" si="19"/>
        <v>0</v>
      </c>
      <c r="AN65" s="99">
        <v>700</v>
      </c>
      <c r="AO65" s="99"/>
      <c r="AP65" s="32">
        <f>AN65</f>
        <v>700</v>
      </c>
      <c r="AQ65" s="32" t="e">
        <f t="shared" si="20"/>
        <v>#DIV/0!</v>
      </c>
      <c r="AR65" s="32">
        <f>AP65</f>
        <v>700</v>
      </c>
    </row>
    <row r="66" ht="15.5" customHeight="1" spans="1:44">
      <c r="A66" s="19" t="str">
        <f t="shared" si="0"/>
        <v/>
      </c>
      <c r="B66" s="211"/>
      <c r="C66" s="211"/>
      <c r="D66" s="211"/>
      <c r="E66" s="211"/>
      <c r="F66" s="211"/>
      <c r="G66" s="211"/>
      <c r="H66" s="211"/>
      <c r="I66" s="211"/>
      <c r="J66" s="211"/>
      <c r="K66" s="211"/>
      <c r="L66" s="214"/>
      <c r="M66" s="215"/>
      <c r="N66" s="215"/>
      <c r="O66" s="216"/>
      <c r="P66" s="22"/>
      <c r="Q66" s="22"/>
      <c r="R66" s="22"/>
      <c r="S66" s="30"/>
      <c r="T66" s="219"/>
      <c r="U66" s="8" t="s">
        <v>2182</v>
      </c>
      <c r="X66" s="220" t="s">
        <v>2117</v>
      </c>
      <c r="Y66" s="226" t="s">
        <v>771</v>
      </c>
      <c r="Z66" s="232"/>
      <c r="AA66" s="32">
        <f t="shared" si="13"/>
        <v>0</v>
      </c>
      <c r="AB66" s="32"/>
      <c r="AC66" s="227">
        <f t="shared" si="14"/>
        <v>1900</v>
      </c>
      <c r="AD66" s="99">
        <f>K66</f>
        <v>0</v>
      </c>
      <c r="AE66" s="99">
        <f t="shared" si="15"/>
        <v>124.416438356164</v>
      </c>
      <c r="AF66" s="66">
        <f t="shared" si="16"/>
        <v>-124.416438356164</v>
      </c>
      <c r="AG66" s="66" t="e">
        <f>IF(ROUND(((AD66-AE66)/AD66)*100,0)&lt;15,15,ROUND(((AD66-AE66)/AD66)*100,0))</f>
        <v>#DIV/0!</v>
      </c>
      <c r="AH66" s="66"/>
      <c r="AI66" s="32"/>
      <c r="AJ66" s="32"/>
      <c r="AK66" s="99">
        <f t="shared" si="17"/>
        <v>0</v>
      </c>
      <c r="AL66" s="32">
        <f t="shared" si="18"/>
        <v>0</v>
      </c>
      <c r="AM66" s="99">
        <f t="shared" si="19"/>
        <v>0</v>
      </c>
      <c r="AN66" s="99">
        <v>700</v>
      </c>
      <c r="AO66" s="99"/>
      <c r="AP66" s="32">
        <f>AN66</f>
        <v>700</v>
      </c>
      <c r="AQ66" s="32" t="e">
        <f t="shared" si="20"/>
        <v>#DIV/0!</v>
      </c>
      <c r="AR66" s="32">
        <f>AP66</f>
        <v>700</v>
      </c>
    </row>
    <row r="67" ht="15.5" customHeight="1" spans="1:44">
      <c r="A67" s="19" t="str">
        <f t="shared" si="0"/>
        <v/>
      </c>
      <c r="B67" s="211"/>
      <c r="C67" s="211"/>
      <c r="D67" s="211"/>
      <c r="E67" s="211"/>
      <c r="F67" s="211"/>
      <c r="G67" s="211"/>
      <c r="H67" s="211"/>
      <c r="I67" s="211"/>
      <c r="J67" s="211"/>
      <c r="K67" s="211"/>
      <c r="L67" s="214"/>
      <c r="M67" s="215"/>
      <c r="N67" s="215"/>
      <c r="O67" s="216"/>
      <c r="P67" s="22"/>
      <c r="Q67" s="22"/>
      <c r="R67" s="22"/>
      <c r="S67" s="30"/>
      <c r="T67" s="219"/>
      <c r="U67" s="8" t="s">
        <v>2183</v>
      </c>
      <c r="X67" s="220" t="s">
        <v>2117</v>
      </c>
      <c r="Y67" s="226" t="s">
        <v>771</v>
      </c>
      <c r="Z67" s="232"/>
      <c r="AA67" s="32">
        <f t="shared" si="13"/>
        <v>0</v>
      </c>
      <c r="AB67" s="32"/>
      <c r="AC67" s="227">
        <f t="shared" si="14"/>
        <v>1900</v>
      </c>
      <c r="AD67" s="99">
        <f>K67</f>
        <v>0</v>
      </c>
      <c r="AE67" s="99">
        <f t="shared" si="15"/>
        <v>124.416438356164</v>
      </c>
      <c r="AF67" s="66">
        <f t="shared" si="16"/>
        <v>-124.416438356164</v>
      </c>
      <c r="AG67" s="66" t="e">
        <f>IF(ROUND(((AD67-AE67)/AD67)*100,0)&lt;15,15,ROUND(((AD67-AE67)/AD67)*100,0))</f>
        <v>#DIV/0!</v>
      </c>
      <c r="AH67" s="66"/>
      <c r="AI67" s="32"/>
      <c r="AJ67" s="32"/>
      <c r="AK67" s="99">
        <f t="shared" si="17"/>
        <v>0</v>
      </c>
      <c r="AL67" s="32">
        <f t="shared" si="18"/>
        <v>0</v>
      </c>
      <c r="AM67" s="99">
        <f t="shared" si="19"/>
        <v>0</v>
      </c>
      <c r="AN67" s="99">
        <v>700</v>
      </c>
      <c r="AO67" s="99"/>
      <c r="AP67" s="32">
        <f>AN67</f>
        <v>700</v>
      </c>
      <c r="AQ67" s="32" t="e">
        <f t="shared" si="20"/>
        <v>#DIV/0!</v>
      </c>
      <c r="AR67" s="32">
        <f>AP67</f>
        <v>700</v>
      </c>
    </row>
    <row r="68" ht="15.5" customHeight="1" spans="1:44">
      <c r="A68" s="19" t="str">
        <f t="shared" si="0"/>
        <v/>
      </c>
      <c r="B68" s="211"/>
      <c r="C68" s="211"/>
      <c r="D68" s="211"/>
      <c r="E68" s="211"/>
      <c r="F68" s="211"/>
      <c r="G68" s="211"/>
      <c r="H68" s="211"/>
      <c r="I68" s="211"/>
      <c r="J68" s="211"/>
      <c r="K68" s="211"/>
      <c r="L68" s="214"/>
      <c r="M68" s="215"/>
      <c r="N68" s="215"/>
      <c r="O68" s="216"/>
      <c r="P68" s="22"/>
      <c r="Q68" s="22"/>
      <c r="R68" s="22"/>
      <c r="S68" s="30"/>
      <c r="T68" s="219"/>
      <c r="U68" s="8" t="s">
        <v>2184</v>
      </c>
      <c r="X68" s="220" t="s">
        <v>2172</v>
      </c>
      <c r="Y68" s="233" t="s">
        <v>655</v>
      </c>
      <c r="Z68" s="232"/>
      <c r="AA68" s="32">
        <f t="shared" si="13"/>
        <v>0</v>
      </c>
      <c r="AB68" s="32"/>
      <c r="AC68" s="227">
        <f t="shared" si="14"/>
        <v>1900</v>
      </c>
      <c r="AD68" s="99">
        <v>10</v>
      </c>
      <c r="AE68" s="99">
        <f t="shared" si="15"/>
        <v>124.416438356164</v>
      </c>
      <c r="AF68" s="32">
        <f t="shared" si="16"/>
        <v>-114.416438356164</v>
      </c>
      <c r="AG68" s="32">
        <f t="shared" si="23"/>
        <v>30</v>
      </c>
      <c r="AH68" s="66">
        <v>4500</v>
      </c>
      <c r="AI68" s="32"/>
      <c r="AJ68" s="32"/>
      <c r="AK68" s="99">
        <f t="shared" si="17"/>
        <v>0</v>
      </c>
      <c r="AL68" s="32">
        <f t="shared" si="18"/>
        <v>0</v>
      </c>
      <c r="AM68" s="99">
        <f t="shared" si="19"/>
        <v>0</v>
      </c>
      <c r="AN68" s="99"/>
      <c r="AO68" s="99"/>
      <c r="AP68" s="32">
        <f t="shared" si="21"/>
        <v>0</v>
      </c>
      <c r="AQ68" s="32">
        <f t="shared" si="20"/>
        <v>30</v>
      </c>
      <c r="AR68" s="32">
        <f t="shared" si="22"/>
        <v>0</v>
      </c>
    </row>
    <row r="69" ht="15.5" customHeight="1" spans="1:44">
      <c r="A69" s="19" t="str">
        <f t="shared" si="0"/>
        <v/>
      </c>
      <c r="B69" s="211"/>
      <c r="C69" s="211"/>
      <c r="D69" s="211"/>
      <c r="E69" s="211"/>
      <c r="F69" s="211"/>
      <c r="G69" s="211"/>
      <c r="H69" s="211"/>
      <c r="I69" s="211"/>
      <c r="J69" s="211"/>
      <c r="K69" s="211"/>
      <c r="L69" s="214"/>
      <c r="M69" s="215"/>
      <c r="N69" s="215"/>
      <c r="O69" s="216"/>
      <c r="P69" s="22"/>
      <c r="Q69" s="22"/>
      <c r="R69" s="22"/>
      <c r="S69" s="30"/>
      <c r="T69" s="219"/>
      <c r="U69" s="8" t="s">
        <v>2185</v>
      </c>
      <c r="X69" s="220" t="s">
        <v>2117</v>
      </c>
      <c r="Y69" s="226" t="s">
        <v>771</v>
      </c>
      <c r="Z69" s="232"/>
      <c r="AA69" s="32">
        <f t="shared" si="13"/>
        <v>0</v>
      </c>
      <c r="AB69" s="32"/>
      <c r="AC69" s="227">
        <f t="shared" si="14"/>
        <v>1900</v>
      </c>
      <c r="AD69" s="99">
        <f>K69</f>
        <v>0</v>
      </c>
      <c r="AE69" s="99">
        <f t="shared" si="15"/>
        <v>124.416438356164</v>
      </c>
      <c r="AF69" s="66">
        <f t="shared" si="16"/>
        <v>-124.416438356164</v>
      </c>
      <c r="AG69" s="66" t="e">
        <f>IF(ROUND(((AD69-AE69)/AD69)*100,0)&lt;15,15,ROUND(((AD69-AE69)/AD69)*100,0))</f>
        <v>#DIV/0!</v>
      </c>
      <c r="AH69" s="66"/>
      <c r="AI69" s="32"/>
      <c r="AJ69" s="32"/>
      <c r="AK69" s="99">
        <f t="shared" si="17"/>
        <v>0</v>
      </c>
      <c r="AL69" s="32">
        <f t="shared" si="18"/>
        <v>0</v>
      </c>
      <c r="AM69" s="99">
        <f t="shared" si="19"/>
        <v>0</v>
      </c>
      <c r="AN69" s="99">
        <v>700</v>
      </c>
      <c r="AO69" s="99"/>
      <c r="AP69" s="32">
        <f>AN69</f>
        <v>700</v>
      </c>
      <c r="AQ69" s="32" t="e">
        <f t="shared" si="20"/>
        <v>#DIV/0!</v>
      </c>
      <c r="AR69" s="32">
        <f>AP69</f>
        <v>700</v>
      </c>
    </row>
    <row r="70" ht="15.5" customHeight="1" spans="1:44">
      <c r="A70" s="19" t="str">
        <f t="shared" si="0"/>
        <v/>
      </c>
      <c r="B70" s="211"/>
      <c r="C70" s="211"/>
      <c r="D70" s="211"/>
      <c r="E70" s="211"/>
      <c r="F70" s="211"/>
      <c r="G70" s="211"/>
      <c r="H70" s="211"/>
      <c r="I70" s="211"/>
      <c r="J70" s="211"/>
      <c r="K70" s="211"/>
      <c r="L70" s="214"/>
      <c r="M70" s="215"/>
      <c r="N70" s="215"/>
      <c r="O70" s="216"/>
      <c r="P70" s="22"/>
      <c r="Q70" s="22"/>
      <c r="R70" s="22"/>
      <c r="S70" s="30"/>
      <c r="T70" s="219"/>
      <c r="U70" s="8" t="s">
        <v>2186</v>
      </c>
      <c r="X70" s="220" t="s">
        <v>2117</v>
      </c>
      <c r="Y70" s="226" t="s">
        <v>771</v>
      </c>
      <c r="Z70" s="232"/>
      <c r="AA70" s="32">
        <f t="shared" si="13"/>
        <v>0</v>
      </c>
      <c r="AB70" s="32"/>
      <c r="AC70" s="227">
        <f t="shared" si="14"/>
        <v>1900</v>
      </c>
      <c r="AD70" s="99">
        <f>K70</f>
        <v>0</v>
      </c>
      <c r="AE70" s="99">
        <f t="shared" si="15"/>
        <v>124.416438356164</v>
      </c>
      <c r="AF70" s="66">
        <f t="shared" si="16"/>
        <v>-124.416438356164</v>
      </c>
      <c r="AG70" s="66" t="e">
        <f>IF(ROUND(((AD70-AE70)/AD70)*100,0)&lt;15,15,ROUND(((AD70-AE70)/AD70)*100,0))</f>
        <v>#DIV/0!</v>
      </c>
      <c r="AH70" s="66"/>
      <c r="AI70" s="32"/>
      <c r="AJ70" s="32"/>
      <c r="AK70" s="99">
        <f t="shared" si="17"/>
        <v>0</v>
      </c>
      <c r="AL70" s="32">
        <f t="shared" si="18"/>
        <v>0</v>
      </c>
      <c r="AM70" s="99">
        <f t="shared" si="19"/>
        <v>0</v>
      </c>
      <c r="AN70" s="99">
        <v>700</v>
      </c>
      <c r="AO70" s="99"/>
      <c r="AP70" s="32">
        <f>AN70</f>
        <v>700</v>
      </c>
      <c r="AQ70" s="32" t="e">
        <f t="shared" si="20"/>
        <v>#DIV/0!</v>
      </c>
      <c r="AR70" s="32">
        <f>AP70</f>
        <v>700</v>
      </c>
    </row>
    <row r="71" ht="15.5" customHeight="1" spans="1:44">
      <c r="A71" s="19" t="str">
        <f t="shared" si="0"/>
        <v/>
      </c>
      <c r="B71" s="211"/>
      <c r="C71" s="211"/>
      <c r="D71" s="211"/>
      <c r="E71" s="211"/>
      <c r="F71" s="211"/>
      <c r="G71" s="211"/>
      <c r="H71" s="211"/>
      <c r="I71" s="211"/>
      <c r="J71" s="211"/>
      <c r="K71" s="211"/>
      <c r="L71" s="214"/>
      <c r="M71" s="215"/>
      <c r="N71" s="215"/>
      <c r="O71" s="216"/>
      <c r="P71" s="22"/>
      <c r="Q71" s="22"/>
      <c r="R71" s="22"/>
      <c r="S71" s="30"/>
      <c r="T71" s="219"/>
      <c r="U71" s="8" t="s">
        <v>2187</v>
      </c>
      <c r="X71" s="220" t="s">
        <v>2172</v>
      </c>
      <c r="Y71" s="233" t="s">
        <v>655</v>
      </c>
      <c r="Z71" s="232"/>
      <c r="AA71" s="32">
        <f t="shared" si="13"/>
        <v>0</v>
      </c>
      <c r="AB71" s="32"/>
      <c r="AC71" s="227">
        <f t="shared" si="14"/>
        <v>1900</v>
      </c>
      <c r="AD71" s="99">
        <v>10</v>
      </c>
      <c r="AE71" s="99">
        <f t="shared" si="15"/>
        <v>124.416438356164</v>
      </c>
      <c r="AF71" s="32">
        <f t="shared" si="16"/>
        <v>-114.416438356164</v>
      </c>
      <c r="AG71" s="32">
        <f t="shared" si="23"/>
        <v>30</v>
      </c>
      <c r="AH71" s="66">
        <v>4500</v>
      </c>
      <c r="AI71" s="32"/>
      <c r="AJ71" s="32"/>
      <c r="AK71" s="99">
        <f t="shared" si="17"/>
        <v>0</v>
      </c>
      <c r="AL71" s="32">
        <f t="shared" si="18"/>
        <v>0</v>
      </c>
      <c r="AM71" s="99">
        <f t="shared" si="19"/>
        <v>0</v>
      </c>
      <c r="AN71" s="99"/>
      <c r="AO71" s="99"/>
      <c r="AP71" s="32">
        <f t="shared" si="21"/>
        <v>0</v>
      </c>
      <c r="AQ71" s="32">
        <f t="shared" si="20"/>
        <v>30</v>
      </c>
      <c r="AR71" s="32">
        <f t="shared" si="22"/>
        <v>0</v>
      </c>
    </row>
    <row r="72" ht="15.5" customHeight="1" spans="1:44">
      <c r="A72" s="19" t="str">
        <f t="shared" ref="A72:A135" si="24">IF(C72="","",ROW()-7)</f>
        <v/>
      </c>
      <c r="B72" s="211"/>
      <c r="C72" s="212"/>
      <c r="D72" s="211"/>
      <c r="E72" s="211"/>
      <c r="F72" s="211"/>
      <c r="G72" s="211"/>
      <c r="H72" s="211"/>
      <c r="I72" s="211"/>
      <c r="J72" s="211"/>
      <c r="K72" s="211"/>
      <c r="L72" s="214"/>
      <c r="M72" s="215"/>
      <c r="N72" s="215"/>
      <c r="O72" s="216"/>
      <c r="P72" s="22"/>
      <c r="Q72" s="22"/>
      <c r="R72" s="22"/>
      <c r="S72" s="30"/>
      <c r="T72" s="219"/>
      <c r="U72" s="8" t="s">
        <v>2188</v>
      </c>
      <c r="X72" s="220" t="s">
        <v>2189</v>
      </c>
      <c r="Y72" s="233" t="s">
        <v>655</v>
      </c>
      <c r="Z72" s="232"/>
      <c r="AA72" s="32">
        <f t="shared" ref="AA72:AA135" si="25">L72</f>
        <v>0</v>
      </c>
      <c r="AB72" s="32"/>
      <c r="AC72" s="227">
        <f t="shared" ref="AC72:AC135" si="26">YEAR(J72)</f>
        <v>1900</v>
      </c>
      <c r="AD72" s="99">
        <v>10</v>
      </c>
      <c r="AE72" s="99">
        <f t="shared" si="15"/>
        <v>124.416438356164</v>
      </c>
      <c r="AF72" s="32">
        <f t="shared" si="16"/>
        <v>-114.416438356164</v>
      </c>
      <c r="AG72" s="32">
        <f t="shared" si="23"/>
        <v>30</v>
      </c>
      <c r="AH72" s="66">
        <v>2800</v>
      </c>
      <c r="AI72" s="32"/>
      <c r="AJ72" s="32"/>
      <c r="AK72" s="99">
        <f t="shared" si="17"/>
        <v>0</v>
      </c>
      <c r="AL72" s="32">
        <f t="shared" si="18"/>
        <v>0</v>
      </c>
      <c r="AM72" s="99">
        <f t="shared" si="19"/>
        <v>0</v>
      </c>
      <c r="AN72" s="99"/>
      <c r="AO72" s="99"/>
      <c r="AP72" s="32">
        <f t="shared" si="21"/>
        <v>0</v>
      </c>
      <c r="AQ72" s="32">
        <f t="shared" si="20"/>
        <v>30</v>
      </c>
      <c r="AR72" s="32">
        <f t="shared" si="22"/>
        <v>0</v>
      </c>
    </row>
    <row r="73" ht="15.5" customHeight="1" spans="1:44">
      <c r="A73" s="19" t="str">
        <f t="shared" si="24"/>
        <v/>
      </c>
      <c r="B73" s="211"/>
      <c r="C73" s="212"/>
      <c r="D73" s="211"/>
      <c r="E73" s="211"/>
      <c r="F73" s="211"/>
      <c r="G73" s="211"/>
      <c r="H73" s="211"/>
      <c r="I73" s="211"/>
      <c r="J73" s="211"/>
      <c r="K73" s="211"/>
      <c r="L73" s="214"/>
      <c r="M73" s="215"/>
      <c r="N73" s="215"/>
      <c r="O73" s="216"/>
      <c r="P73" s="22"/>
      <c r="Q73" s="22"/>
      <c r="R73" s="22"/>
      <c r="S73" s="30"/>
      <c r="T73" s="219"/>
      <c r="U73" s="8" t="s">
        <v>2190</v>
      </c>
      <c r="X73" s="220" t="s">
        <v>2189</v>
      </c>
      <c r="Y73" s="233" t="s">
        <v>655</v>
      </c>
      <c r="Z73" s="232"/>
      <c r="AA73" s="32">
        <f t="shared" si="25"/>
        <v>0</v>
      </c>
      <c r="AB73" s="32"/>
      <c r="AC73" s="227">
        <f t="shared" si="26"/>
        <v>1900</v>
      </c>
      <c r="AD73" s="99">
        <v>10</v>
      </c>
      <c r="AE73" s="99">
        <f t="shared" si="15"/>
        <v>124.416438356164</v>
      </c>
      <c r="AF73" s="32">
        <f t="shared" si="16"/>
        <v>-114.416438356164</v>
      </c>
      <c r="AG73" s="32">
        <f t="shared" si="23"/>
        <v>30</v>
      </c>
      <c r="AH73" s="66">
        <v>2800</v>
      </c>
      <c r="AI73" s="32"/>
      <c r="AJ73" s="32"/>
      <c r="AK73" s="99">
        <f t="shared" si="17"/>
        <v>0</v>
      </c>
      <c r="AL73" s="32">
        <f t="shared" si="18"/>
        <v>0</v>
      </c>
      <c r="AM73" s="99">
        <f t="shared" si="19"/>
        <v>0</v>
      </c>
      <c r="AN73" s="99"/>
      <c r="AO73" s="99"/>
      <c r="AP73" s="32">
        <f t="shared" si="21"/>
        <v>0</v>
      </c>
      <c r="AQ73" s="32">
        <f t="shared" si="20"/>
        <v>30</v>
      </c>
      <c r="AR73" s="32">
        <f t="shared" si="22"/>
        <v>0</v>
      </c>
    </row>
    <row r="74" ht="15.5" customHeight="1" spans="1:44">
      <c r="A74" s="19" t="str">
        <f t="shared" si="24"/>
        <v/>
      </c>
      <c r="B74" s="211"/>
      <c r="C74" s="211"/>
      <c r="D74" s="211"/>
      <c r="E74" s="211"/>
      <c r="F74" s="211"/>
      <c r="G74" s="211"/>
      <c r="H74" s="211"/>
      <c r="I74" s="211"/>
      <c r="J74" s="211"/>
      <c r="K74" s="211"/>
      <c r="L74" s="214"/>
      <c r="M74" s="215"/>
      <c r="N74" s="215"/>
      <c r="O74" s="216"/>
      <c r="P74" s="22"/>
      <c r="Q74" s="22"/>
      <c r="R74" s="22"/>
      <c r="S74" s="30"/>
      <c r="T74" s="219"/>
      <c r="U74" s="8" t="s">
        <v>2191</v>
      </c>
      <c r="X74" s="220" t="s">
        <v>2189</v>
      </c>
      <c r="Y74" s="233" t="s">
        <v>655</v>
      </c>
      <c r="Z74" s="232"/>
      <c r="AA74" s="32">
        <f t="shared" si="25"/>
        <v>0</v>
      </c>
      <c r="AB74" s="32"/>
      <c r="AC74" s="227">
        <f t="shared" si="26"/>
        <v>1900</v>
      </c>
      <c r="AD74" s="99">
        <v>10</v>
      </c>
      <c r="AE74" s="99">
        <f t="shared" si="15"/>
        <v>124.416438356164</v>
      </c>
      <c r="AF74" s="32">
        <f t="shared" si="16"/>
        <v>-114.416438356164</v>
      </c>
      <c r="AG74" s="32">
        <f t="shared" si="23"/>
        <v>30</v>
      </c>
      <c r="AH74" s="66">
        <v>2800</v>
      </c>
      <c r="AI74" s="32"/>
      <c r="AJ74" s="32"/>
      <c r="AK74" s="99">
        <f t="shared" si="17"/>
        <v>0</v>
      </c>
      <c r="AL74" s="32">
        <f t="shared" si="18"/>
        <v>0</v>
      </c>
      <c r="AM74" s="99">
        <f t="shared" si="19"/>
        <v>0</v>
      </c>
      <c r="AN74" s="99"/>
      <c r="AO74" s="99"/>
      <c r="AP74" s="32">
        <f t="shared" si="21"/>
        <v>0</v>
      </c>
      <c r="AQ74" s="32">
        <f t="shared" si="20"/>
        <v>30</v>
      </c>
      <c r="AR74" s="32">
        <f t="shared" si="22"/>
        <v>0</v>
      </c>
    </row>
    <row r="75" ht="15.5" customHeight="1" spans="1:44">
      <c r="A75" s="19" t="str">
        <f t="shared" si="24"/>
        <v/>
      </c>
      <c r="B75" s="211"/>
      <c r="C75" s="211"/>
      <c r="D75" s="211"/>
      <c r="E75" s="211"/>
      <c r="F75" s="211"/>
      <c r="G75" s="211"/>
      <c r="H75" s="211"/>
      <c r="I75" s="211"/>
      <c r="J75" s="211"/>
      <c r="K75" s="211"/>
      <c r="L75" s="214"/>
      <c r="M75" s="215"/>
      <c r="N75" s="215"/>
      <c r="O75" s="216"/>
      <c r="P75" s="22"/>
      <c r="Q75" s="22"/>
      <c r="R75" s="22"/>
      <c r="S75" s="30"/>
      <c r="T75" s="219"/>
      <c r="U75" s="8" t="s">
        <v>2192</v>
      </c>
      <c r="X75" s="220" t="s">
        <v>2189</v>
      </c>
      <c r="Y75" s="233" t="s">
        <v>655</v>
      </c>
      <c r="Z75" s="232"/>
      <c r="AA75" s="32">
        <f t="shared" si="25"/>
        <v>0</v>
      </c>
      <c r="AB75" s="32"/>
      <c r="AC75" s="227">
        <f t="shared" si="26"/>
        <v>1900</v>
      </c>
      <c r="AD75" s="99">
        <v>10</v>
      </c>
      <c r="AE75" s="99">
        <f t="shared" si="15"/>
        <v>124.416438356164</v>
      </c>
      <c r="AF75" s="32">
        <f t="shared" si="16"/>
        <v>-114.416438356164</v>
      </c>
      <c r="AG75" s="32">
        <f t="shared" si="23"/>
        <v>30</v>
      </c>
      <c r="AH75" s="66">
        <v>2800</v>
      </c>
      <c r="AI75" s="32"/>
      <c r="AJ75" s="32"/>
      <c r="AK75" s="99">
        <f t="shared" si="17"/>
        <v>0</v>
      </c>
      <c r="AL75" s="32">
        <f t="shared" si="18"/>
        <v>0</v>
      </c>
      <c r="AM75" s="99">
        <f t="shared" si="19"/>
        <v>0</v>
      </c>
      <c r="AN75" s="99"/>
      <c r="AO75" s="99"/>
      <c r="AP75" s="32">
        <f t="shared" si="21"/>
        <v>0</v>
      </c>
      <c r="AQ75" s="32">
        <f t="shared" si="20"/>
        <v>30</v>
      </c>
      <c r="AR75" s="32">
        <f t="shared" si="22"/>
        <v>0</v>
      </c>
    </row>
    <row r="76" ht="15.5" customHeight="1" spans="1:44">
      <c r="A76" s="19" t="str">
        <f t="shared" si="24"/>
        <v/>
      </c>
      <c r="B76" s="211"/>
      <c r="C76" s="212"/>
      <c r="D76" s="211"/>
      <c r="E76" s="211"/>
      <c r="F76" s="211"/>
      <c r="G76" s="211"/>
      <c r="H76" s="211"/>
      <c r="I76" s="211"/>
      <c r="J76" s="211"/>
      <c r="K76" s="211"/>
      <c r="L76" s="214"/>
      <c r="M76" s="215"/>
      <c r="N76" s="215"/>
      <c r="O76" s="216"/>
      <c r="P76" s="22"/>
      <c r="Q76" s="22"/>
      <c r="R76" s="22"/>
      <c r="S76" s="30"/>
      <c r="T76" s="219"/>
      <c r="U76" s="8" t="s">
        <v>2193</v>
      </c>
      <c r="X76" s="220" t="s">
        <v>2189</v>
      </c>
      <c r="Y76" s="233" t="s">
        <v>655</v>
      </c>
      <c r="Z76" s="232"/>
      <c r="AA76" s="32">
        <f t="shared" si="25"/>
        <v>0</v>
      </c>
      <c r="AB76" s="32"/>
      <c r="AC76" s="227">
        <f t="shared" si="26"/>
        <v>1900</v>
      </c>
      <c r="AD76" s="99">
        <v>10</v>
      </c>
      <c r="AE76" s="99">
        <f t="shared" si="15"/>
        <v>124.416438356164</v>
      </c>
      <c r="AF76" s="32">
        <f t="shared" si="16"/>
        <v>-114.416438356164</v>
      </c>
      <c r="AG76" s="32">
        <f t="shared" si="23"/>
        <v>30</v>
      </c>
      <c r="AH76" s="66">
        <v>2800</v>
      </c>
      <c r="AI76" s="32"/>
      <c r="AJ76" s="32"/>
      <c r="AK76" s="99">
        <f t="shared" si="17"/>
        <v>0</v>
      </c>
      <c r="AL76" s="32">
        <f t="shared" si="18"/>
        <v>0</v>
      </c>
      <c r="AM76" s="99">
        <f t="shared" si="19"/>
        <v>0</v>
      </c>
      <c r="AN76" s="99"/>
      <c r="AO76" s="99"/>
      <c r="AP76" s="32">
        <f t="shared" si="21"/>
        <v>0</v>
      </c>
      <c r="AQ76" s="32">
        <f t="shared" si="20"/>
        <v>30</v>
      </c>
      <c r="AR76" s="32">
        <f t="shared" si="22"/>
        <v>0</v>
      </c>
    </row>
    <row r="77" ht="15.5" customHeight="1" spans="1:44">
      <c r="A77" s="19" t="str">
        <f t="shared" si="24"/>
        <v/>
      </c>
      <c r="B77" s="211"/>
      <c r="C77" s="211"/>
      <c r="D77" s="211"/>
      <c r="E77" s="211"/>
      <c r="F77" s="211"/>
      <c r="G77" s="211"/>
      <c r="H77" s="211"/>
      <c r="I77" s="211"/>
      <c r="J77" s="211"/>
      <c r="K77" s="211"/>
      <c r="L77" s="214"/>
      <c r="M77" s="215"/>
      <c r="N77" s="215"/>
      <c r="O77" s="216"/>
      <c r="P77" s="22"/>
      <c r="Q77" s="22"/>
      <c r="R77" s="22"/>
      <c r="S77" s="30"/>
      <c r="T77" s="219"/>
      <c r="U77" s="8" t="s">
        <v>2194</v>
      </c>
      <c r="X77" s="220" t="s">
        <v>2189</v>
      </c>
      <c r="Y77" s="233" t="s">
        <v>655</v>
      </c>
      <c r="Z77" s="232"/>
      <c r="AA77" s="32">
        <f t="shared" si="25"/>
        <v>0</v>
      </c>
      <c r="AB77" s="32"/>
      <c r="AC77" s="227">
        <f t="shared" si="26"/>
        <v>1900</v>
      </c>
      <c r="AD77" s="99">
        <v>10</v>
      </c>
      <c r="AE77" s="99">
        <f t="shared" si="15"/>
        <v>124.416438356164</v>
      </c>
      <c r="AF77" s="32">
        <f t="shared" si="16"/>
        <v>-114.416438356164</v>
      </c>
      <c r="AG77" s="32">
        <f t="shared" si="23"/>
        <v>30</v>
      </c>
      <c r="AH77" s="66">
        <v>2800</v>
      </c>
      <c r="AI77" s="32"/>
      <c r="AJ77" s="32"/>
      <c r="AK77" s="99">
        <f t="shared" si="17"/>
        <v>0</v>
      </c>
      <c r="AL77" s="32">
        <f t="shared" si="18"/>
        <v>0</v>
      </c>
      <c r="AM77" s="99">
        <f t="shared" si="19"/>
        <v>0</v>
      </c>
      <c r="AN77" s="99"/>
      <c r="AO77" s="99"/>
      <c r="AP77" s="32">
        <f t="shared" si="21"/>
        <v>0</v>
      </c>
      <c r="AQ77" s="32">
        <f t="shared" si="20"/>
        <v>30</v>
      </c>
      <c r="AR77" s="32">
        <f t="shared" si="22"/>
        <v>0</v>
      </c>
    </row>
    <row r="78" ht="15.5" customHeight="1" spans="1:44">
      <c r="A78" s="19" t="str">
        <f t="shared" si="24"/>
        <v/>
      </c>
      <c r="B78" s="211"/>
      <c r="C78" s="212"/>
      <c r="D78" s="211"/>
      <c r="E78" s="211"/>
      <c r="F78" s="211"/>
      <c r="G78" s="211"/>
      <c r="H78" s="211"/>
      <c r="I78" s="211"/>
      <c r="J78" s="211"/>
      <c r="K78" s="211"/>
      <c r="L78" s="214"/>
      <c r="M78" s="215"/>
      <c r="N78" s="215"/>
      <c r="O78" s="216"/>
      <c r="P78" s="22"/>
      <c r="Q78" s="22"/>
      <c r="R78" s="22"/>
      <c r="S78" s="30"/>
      <c r="T78" s="219"/>
      <c r="U78" s="8" t="s">
        <v>2195</v>
      </c>
      <c r="X78" s="220" t="s">
        <v>2117</v>
      </c>
      <c r="Y78" s="226" t="s">
        <v>771</v>
      </c>
      <c r="Z78" s="232"/>
      <c r="AA78" s="32">
        <f t="shared" si="25"/>
        <v>0</v>
      </c>
      <c r="AB78" s="32"/>
      <c r="AC78" s="227">
        <f t="shared" si="26"/>
        <v>1900</v>
      </c>
      <c r="AD78" s="99">
        <f t="shared" ref="AD78:AD117" si="27">K78</f>
        <v>0</v>
      </c>
      <c r="AE78" s="99">
        <f t="shared" si="15"/>
        <v>124.416438356164</v>
      </c>
      <c r="AF78" s="66">
        <f t="shared" si="16"/>
        <v>-124.416438356164</v>
      </c>
      <c r="AG78" s="66" t="e">
        <f t="shared" ref="AG78:AG117" si="28">IF(ROUND(((AD78-AE78)/AD78)*100,0)&lt;15,15,ROUND(((AD78-AE78)/AD78)*100,0))</f>
        <v>#DIV/0!</v>
      </c>
      <c r="AH78" s="66"/>
      <c r="AI78" s="32"/>
      <c r="AJ78" s="32"/>
      <c r="AK78" s="99">
        <f t="shared" si="17"/>
        <v>0</v>
      </c>
      <c r="AL78" s="32">
        <f t="shared" si="18"/>
        <v>0</v>
      </c>
      <c r="AM78" s="99">
        <f t="shared" si="19"/>
        <v>0</v>
      </c>
      <c r="AN78" s="99">
        <v>143</v>
      </c>
      <c r="AO78" s="99"/>
      <c r="AP78" s="32">
        <f t="shared" ref="AP78:AP117" si="29">AN78</f>
        <v>143</v>
      </c>
      <c r="AQ78" s="32" t="e">
        <f t="shared" si="20"/>
        <v>#DIV/0!</v>
      </c>
      <c r="AR78" s="32">
        <f t="shared" ref="AR78:AR117" si="30">AP78</f>
        <v>143</v>
      </c>
    </row>
    <row r="79" ht="15.5" customHeight="1" spans="1:44">
      <c r="A79" s="19" t="str">
        <f t="shared" si="24"/>
        <v/>
      </c>
      <c r="B79" s="211"/>
      <c r="C79" s="211"/>
      <c r="D79" s="211"/>
      <c r="E79" s="211"/>
      <c r="F79" s="211"/>
      <c r="G79" s="211"/>
      <c r="H79" s="211"/>
      <c r="I79" s="211"/>
      <c r="J79" s="211"/>
      <c r="K79" s="211"/>
      <c r="L79" s="214"/>
      <c r="M79" s="215"/>
      <c r="N79" s="215"/>
      <c r="O79" s="216"/>
      <c r="P79" s="22"/>
      <c r="Q79" s="22"/>
      <c r="R79" s="22"/>
      <c r="S79" s="30"/>
      <c r="T79" s="219"/>
      <c r="U79" s="8" t="s">
        <v>2196</v>
      </c>
      <c r="X79" s="220" t="s">
        <v>2117</v>
      </c>
      <c r="Y79" s="226" t="s">
        <v>771</v>
      </c>
      <c r="Z79" s="232"/>
      <c r="AA79" s="32">
        <f t="shared" si="25"/>
        <v>0</v>
      </c>
      <c r="AB79" s="32"/>
      <c r="AC79" s="227">
        <f t="shared" si="26"/>
        <v>1900</v>
      </c>
      <c r="AD79" s="99">
        <f t="shared" si="27"/>
        <v>0</v>
      </c>
      <c r="AE79" s="99">
        <f t="shared" si="15"/>
        <v>124.416438356164</v>
      </c>
      <c r="AF79" s="66">
        <f t="shared" si="16"/>
        <v>-124.416438356164</v>
      </c>
      <c r="AG79" s="66" t="e">
        <f t="shared" si="28"/>
        <v>#DIV/0!</v>
      </c>
      <c r="AH79" s="66"/>
      <c r="AI79" s="32"/>
      <c r="AJ79" s="32"/>
      <c r="AK79" s="99">
        <f t="shared" si="17"/>
        <v>0</v>
      </c>
      <c r="AL79" s="32">
        <f t="shared" si="18"/>
        <v>0</v>
      </c>
      <c r="AM79" s="99">
        <f t="shared" si="19"/>
        <v>0</v>
      </c>
      <c r="AN79" s="99">
        <v>143</v>
      </c>
      <c r="AO79" s="99"/>
      <c r="AP79" s="32">
        <f t="shared" si="29"/>
        <v>143</v>
      </c>
      <c r="AQ79" s="32" t="e">
        <f t="shared" si="20"/>
        <v>#DIV/0!</v>
      </c>
      <c r="AR79" s="32">
        <f t="shared" si="30"/>
        <v>143</v>
      </c>
    </row>
    <row r="80" ht="15.5" customHeight="1" spans="1:44">
      <c r="A80" s="19" t="str">
        <f t="shared" si="24"/>
        <v/>
      </c>
      <c r="B80" s="211"/>
      <c r="C80" s="211"/>
      <c r="D80" s="211"/>
      <c r="E80" s="211"/>
      <c r="F80" s="211"/>
      <c r="G80" s="211"/>
      <c r="H80" s="211"/>
      <c r="I80" s="211"/>
      <c r="J80" s="211"/>
      <c r="K80" s="211"/>
      <c r="L80" s="214"/>
      <c r="M80" s="215"/>
      <c r="N80" s="215"/>
      <c r="O80" s="216"/>
      <c r="P80" s="22"/>
      <c r="Q80" s="22"/>
      <c r="R80" s="22"/>
      <c r="S80" s="30"/>
      <c r="T80" s="219"/>
      <c r="U80" s="8" t="s">
        <v>2197</v>
      </c>
      <c r="X80" s="220" t="s">
        <v>2117</v>
      </c>
      <c r="Y80" s="226" t="s">
        <v>771</v>
      </c>
      <c r="Z80" s="232"/>
      <c r="AA80" s="32">
        <f t="shared" si="25"/>
        <v>0</v>
      </c>
      <c r="AB80" s="32"/>
      <c r="AC80" s="227">
        <f t="shared" si="26"/>
        <v>1900</v>
      </c>
      <c r="AD80" s="99">
        <f t="shared" si="27"/>
        <v>0</v>
      </c>
      <c r="AE80" s="99">
        <f t="shared" si="15"/>
        <v>124.416438356164</v>
      </c>
      <c r="AF80" s="66">
        <f t="shared" si="16"/>
        <v>-124.416438356164</v>
      </c>
      <c r="AG80" s="66" t="e">
        <f t="shared" si="28"/>
        <v>#DIV/0!</v>
      </c>
      <c r="AH80" s="66"/>
      <c r="AI80" s="32"/>
      <c r="AJ80" s="32"/>
      <c r="AK80" s="99">
        <f t="shared" si="17"/>
        <v>0</v>
      </c>
      <c r="AL80" s="32">
        <f t="shared" si="18"/>
        <v>0</v>
      </c>
      <c r="AM80" s="99">
        <f t="shared" si="19"/>
        <v>0</v>
      </c>
      <c r="AN80" s="99">
        <v>143</v>
      </c>
      <c r="AO80" s="99"/>
      <c r="AP80" s="32">
        <f t="shared" si="29"/>
        <v>143</v>
      </c>
      <c r="AQ80" s="32" t="e">
        <f t="shared" si="20"/>
        <v>#DIV/0!</v>
      </c>
      <c r="AR80" s="32">
        <f t="shared" si="30"/>
        <v>143</v>
      </c>
    </row>
    <row r="81" ht="15.5" customHeight="1" spans="1:44">
      <c r="A81" s="19" t="str">
        <f t="shared" si="24"/>
        <v/>
      </c>
      <c r="B81" s="211"/>
      <c r="C81" s="211"/>
      <c r="D81" s="211"/>
      <c r="E81" s="211"/>
      <c r="F81" s="211"/>
      <c r="G81" s="211"/>
      <c r="H81" s="211"/>
      <c r="I81" s="211"/>
      <c r="J81" s="211"/>
      <c r="K81" s="211"/>
      <c r="L81" s="214"/>
      <c r="M81" s="215"/>
      <c r="N81" s="215"/>
      <c r="O81" s="216"/>
      <c r="P81" s="22"/>
      <c r="Q81" s="22"/>
      <c r="R81" s="22"/>
      <c r="S81" s="30"/>
      <c r="T81" s="219"/>
      <c r="U81" s="8" t="s">
        <v>2198</v>
      </c>
      <c r="X81" s="220" t="s">
        <v>2117</v>
      </c>
      <c r="Y81" s="226" t="s">
        <v>771</v>
      </c>
      <c r="Z81" s="232"/>
      <c r="AA81" s="32">
        <f t="shared" si="25"/>
        <v>0</v>
      </c>
      <c r="AB81" s="32"/>
      <c r="AC81" s="227">
        <f t="shared" si="26"/>
        <v>1900</v>
      </c>
      <c r="AD81" s="99">
        <f t="shared" si="27"/>
        <v>0</v>
      </c>
      <c r="AE81" s="99">
        <f t="shared" si="15"/>
        <v>124.416438356164</v>
      </c>
      <c r="AF81" s="66">
        <f t="shared" si="16"/>
        <v>-124.416438356164</v>
      </c>
      <c r="AG81" s="66" t="e">
        <f t="shared" si="28"/>
        <v>#DIV/0!</v>
      </c>
      <c r="AH81" s="66"/>
      <c r="AI81" s="32"/>
      <c r="AJ81" s="32"/>
      <c r="AK81" s="99">
        <f t="shared" si="17"/>
        <v>0</v>
      </c>
      <c r="AL81" s="32">
        <f t="shared" si="18"/>
        <v>0</v>
      </c>
      <c r="AM81" s="99">
        <f t="shared" si="19"/>
        <v>0</v>
      </c>
      <c r="AN81" s="99">
        <v>143</v>
      </c>
      <c r="AO81" s="99"/>
      <c r="AP81" s="32">
        <f t="shared" si="29"/>
        <v>143</v>
      </c>
      <c r="AQ81" s="32" t="e">
        <f t="shared" si="20"/>
        <v>#DIV/0!</v>
      </c>
      <c r="AR81" s="32">
        <f t="shared" si="30"/>
        <v>143</v>
      </c>
    </row>
    <row r="82" ht="15.5" customHeight="1" spans="1:44">
      <c r="A82" s="19" t="str">
        <f t="shared" si="24"/>
        <v/>
      </c>
      <c r="B82" s="211"/>
      <c r="C82" s="211"/>
      <c r="D82" s="211"/>
      <c r="E82" s="211"/>
      <c r="F82" s="211"/>
      <c r="G82" s="211"/>
      <c r="H82" s="211"/>
      <c r="I82" s="211"/>
      <c r="J82" s="211"/>
      <c r="K82" s="211"/>
      <c r="L82" s="214"/>
      <c r="M82" s="215"/>
      <c r="N82" s="215"/>
      <c r="O82" s="216"/>
      <c r="P82" s="22"/>
      <c r="Q82" s="22"/>
      <c r="R82" s="22"/>
      <c r="S82" s="30"/>
      <c r="T82" s="219"/>
      <c r="U82" s="8" t="s">
        <v>2199</v>
      </c>
      <c r="X82" s="220" t="s">
        <v>2117</v>
      </c>
      <c r="Y82" s="226" t="s">
        <v>771</v>
      </c>
      <c r="Z82" s="232"/>
      <c r="AA82" s="32">
        <f t="shared" si="25"/>
        <v>0</v>
      </c>
      <c r="AB82" s="32"/>
      <c r="AC82" s="227">
        <f t="shared" si="26"/>
        <v>1900</v>
      </c>
      <c r="AD82" s="99">
        <f t="shared" si="27"/>
        <v>0</v>
      </c>
      <c r="AE82" s="99">
        <f t="shared" ref="AE82:AE142" si="31">($AE$4-J82)/365</f>
        <v>124.416438356164</v>
      </c>
      <c r="AF82" s="66">
        <f t="shared" ref="AF82:AF142" si="32">AD82-AE82</f>
        <v>-124.416438356164</v>
      </c>
      <c r="AG82" s="66" t="e">
        <f t="shared" si="28"/>
        <v>#DIV/0!</v>
      </c>
      <c r="AH82" s="66"/>
      <c r="AI82" s="32"/>
      <c r="AJ82" s="32"/>
      <c r="AK82" s="99">
        <f t="shared" ref="AK82:AK141" si="33">AH82*(1+AI82+AJ82)*G82</f>
        <v>0</v>
      </c>
      <c r="AL82" s="32">
        <f t="shared" ref="AL82:AL141" si="34">AK82/1.13*13%+AI82/1.09*9%</f>
        <v>0</v>
      </c>
      <c r="AM82" s="99">
        <f t="shared" ref="AM82:AM141" si="35">AK82-AL82</f>
        <v>0</v>
      </c>
      <c r="AN82" s="99">
        <v>143</v>
      </c>
      <c r="AO82" s="99"/>
      <c r="AP82" s="32">
        <f t="shared" si="29"/>
        <v>143</v>
      </c>
      <c r="AQ82" s="32" t="e">
        <f t="shared" ref="AQ82:AQ141" si="36">AG82</f>
        <v>#DIV/0!</v>
      </c>
      <c r="AR82" s="32">
        <f t="shared" si="30"/>
        <v>143</v>
      </c>
    </row>
    <row r="83" ht="15.5" customHeight="1" spans="1:44">
      <c r="A83" s="19" t="str">
        <f t="shared" si="24"/>
        <v/>
      </c>
      <c r="B83" s="211"/>
      <c r="C83" s="211"/>
      <c r="D83" s="211"/>
      <c r="E83" s="211"/>
      <c r="F83" s="211"/>
      <c r="G83" s="211"/>
      <c r="H83" s="211"/>
      <c r="I83" s="211"/>
      <c r="J83" s="211"/>
      <c r="K83" s="211"/>
      <c r="L83" s="214"/>
      <c r="M83" s="215"/>
      <c r="N83" s="215"/>
      <c r="O83" s="216"/>
      <c r="P83" s="22"/>
      <c r="Q83" s="22"/>
      <c r="R83" s="22"/>
      <c r="S83" s="30"/>
      <c r="T83" s="219"/>
      <c r="U83" s="8" t="s">
        <v>2200</v>
      </c>
      <c r="X83" s="220" t="s">
        <v>2117</v>
      </c>
      <c r="Y83" s="226" t="s">
        <v>771</v>
      </c>
      <c r="Z83" s="232"/>
      <c r="AA83" s="32">
        <f t="shared" si="25"/>
        <v>0</v>
      </c>
      <c r="AB83" s="32"/>
      <c r="AC83" s="227">
        <f t="shared" si="26"/>
        <v>1900</v>
      </c>
      <c r="AD83" s="99">
        <f t="shared" si="27"/>
        <v>0</v>
      </c>
      <c r="AE83" s="99">
        <f t="shared" si="31"/>
        <v>124.416438356164</v>
      </c>
      <c r="AF83" s="66">
        <f t="shared" si="32"/>
        <v>-124.416438356164</v>
      </c>
      <c r="AG83" s="66" t="e">
        <f t="shared" si="28"/>
        <v>#DIV/0!</v>
      </c>
      <c r="AH83" s="66"/>
      <c r="AI83" s="32"/>
      <c r="AJ83" s="32"/>
      <c r="AK83" s="99">
        <f t="shared" si="33"/>
        <v>0</v>
      </c>
      <c r="AL83" s="32">
        <f t="shared" si="34"/>
        <v>0</v>
      </c>
      <c r="AM83" s="99">
        <f t="shared" si="35"/>
        <v>0</v>
      </c>
      <c r="AN83" s="99">
        <v>143</v>
      </c>
      <c r="AO83" s="99"/>
      <c r="AP83" s="32">
        <f t="shared" si="29"/>
        <v>143</v>
      </c>
      <c r="AQ83" s="32" t="e">
        <f t="shared" si="36"/>
        <v>#DIV/0!</v>
      </c>
      <c r="AR83" s="32">
        <f t="shared" si="30"/>
        <v>143</v>
      </c>
    </row>
    <row r="84" s="210" customFormat="1" ht="17" customHeight="1" spans="1:44">
      <c r="A84" s="234" t="str">
        <f t="shared" si="24"/>
        <v/>
      </c>
      <c r="B84" s="235"/>
      <c r="C84" s="236"/>
      <c r="D84" s="235"/>
      <c r="E84" s="236"/>
      <c r="F84" s="235"/>
      <c r="G84" s="235"/>
      <c r="H84" s="235"/>
      <c r="I84" s="235"/>
      <c r="J84" s="235"/>
      <c r="K84" s="235"/>
      <c r="L84" s="237"/>
      <c r="M84" s="238"/>
      <c r="N84" s="238"/>
      <c r="O84" s="239"/>
      <c r="P84" s="240"/>
      <c r="Q84" s="240"/>
      <c r="R84" s="240"/>
      <c r="S84" s="241"/>
      <c r="T84" s="242"/>
      <c r="U84" s="243" t="s">
        <v>2201</v>
      </c>
      <c r="X84" s="244" t="s">
        <v>2202</v>
      </c>
      <c r="Y84" s="247" t="s">
        <v>655</v>
      </c>
      <c r="Z84" s="248"/>
      <c r="AA84" s="249">
        <f t="shared" si="25"/>
        <v>0</v>
      </c>
      <c r="AB84" s="249"/>
      <c r="AC84" s="250">
        <f t="shared" si="26"/>
        <v>1900</v>
      </c>
      <c r="AD84" s="251">
        <f t="shared" si="27"/>
        <v>0</v>
      </c>
      <c r="AE84" s="251">
        <f t="shared" si="31"/>
        <v>124.416438356164</v>
      </c>
      <c r="AF84" s="252">
        <f t="shared" si="32"/>
        <v>-124.416438356164</v>
      </c>
      <c r="AG84" s="252">
        <v>60</v>
      </c>
      <c r="AH84" s="252">
        <v>4246</v>
      </c>
      <c r="AI84" s="249"/>
      <c r="AJ84" s="249"/>
      <c r="AK84" s="251">
        <f t="shared" si="33"/>
        <v>0</v>
      </c>
      <c r="AL84" s="249"/>
      <c r="AM84" s="251">
        <f t="shared" si="35"/>
        <v>0</v>
      </c>
      <c r="AN84" s="251"/>
      <c r="AO84" s="251"/>
      <c r="AP84" s="249">
        <f>AH84</f>
        <v>4246</v>
      </c>
      <c r="AQ84" s="249">
        <f t="shared" si="36"/>
        <v>60</v>
      </c>
      <c r="AR84" s="249">
        <f>AP84*AQ84/100</f>
        <v>2547.6</v>
      </c>
    </row>
    <row r="85" ht="15" customHeight="1" spans="1:44">
      <c r="A85" s="19" t="str">
        <f t="shared" si="24"/>
        <v/>
      </c>
      <c r="B85" s="211"/>
      <c r="C85" s="211"/>
      <c r="D85" s="211"/>
      <c r="E85" s="211"/>
      <c r="F85" s="211"/>
      <c r="G85" s="211"/>
      <c r="H85" s="211"/>
      <c r="I85" s="211"/>
      <c r="J85" s="211"/>
      <c r="K85" s="211"/>
      <c r="L85" s="214"/>
      <c r="M85" s="215"/>
      <c r="N85" s="215"/>
      <c r="O85" s="216"/>
      <c r="P85" s="22"/>
      <c r="Q85" s="22"/>
      <c r="R85" s="22"/>
      <c r="S85" s="30"/>
      <c r="T85" s="245"/>
      <c r="U85" s="8" t="s">
        <v>2203</v>
      </c>
      <c r="X85" s="220" t="s">
        <v>2202</v>
      </c>
      <c r="Y85" s="226" t="s">
        <v>655</v>
      </c>
      <c r="Z85" s="232"/>
      <c r="AA85" s="32">
        <f t="shared" si="25"/>
        <v>0</v>
      </c>
      <c r="AB85" s="32"/>
      <c r="AC85" s="227">
        <f t="shared" si="26"/>
        <v>1900</v>
      </c>
      <c r="AD85" s="99">
        <f t="shared" si="27"/>
        <v>0</v>
      </c>
      <c r="AE85" s="99">
        <f t="shared" si="31"/>
        <v>124.416438356164</v>
      </c>
      <c r="AF85" s="66">
        <f t="shared" si="32"/>
        <v>-124.416438356164</v>
      </c>
      <c r="AG85" s="66">
        <v>60</v>
      </c>
      <c r="AH85" s="66">
        <v>4246</v>
      </c>
      <c r="AI85" s="32"/>
      <c r="AJ85" s="32"/>
      <c r="AK85" s="99">
        <f t="shared" si="33"/>
        <v>0</v>
      </c>
      <c r="AL85" s="32"/>
      <c r="AM85" s="99">
        <f t="shared" si="35"/>
        <v>0</v>
      </c>
      <c r="AN85" s="99"/>
      <c r="AO85" s="99"/>
      <c r="AP85" s="32">
        <f>AH85</f>
        <v>4246</v>
      </c>
      <c r="AQ85" s="32">
        <f t="shared" si="36"/>
        <v>60</v>
      </c>
      <c r="AR85" s="32">
        <f>AP85*AQ85/100</f>
        <v>2547.6</v>
      </c>
    </row>
    <row r="86" ht="15.5" customHeight="1" spans="1:44">
      <c r="A86" s="19" t="str">
        <f t="shared" si="24"/>
        <v/>
      </c>
      <c r="B86" s="211"/>
      <c r="C86" s="211"/>
      <c r="D86" s="211"/>
      <c r="E86" s="212"/>
      <c r="F86" s="211"/>
      <c r="G86" s="211"/>
      <c r="H86" s="211"/>
      <c r="I86" s="211"/>
      <c r="J86" s="211"/>
      <c r="K86" s="211"/>
      <c r="L86" s="214"/>
      <c r="M86" s="215"/>
      <c r="N86" s="215"/>
      <c r="O86" s="216"/>
      <c r="P86" s="22"/>
      <c r="Q86" s="22"/>
      <c r="R86" s="22"/>
      <c r="S86" s="30"/>
      <c r="T86" s="245"/>
      <c r="U86" s="8" t="s">
        <v>2204</v>
      </c>
      <c r="X86" s="220" t="s">
        <v>2205</v>
      </c>
      <c r="Y86" s="226" t="s">
        <v>655</v>
      </c>
      <c r="Z86" s="232"/>
      <c r="AA86" s="32">
        <f t="shared" si="25"/>
        <v>0</v>
      </c>
      <c r="AB86" s="32"/>
      <c r="AC86" s="227">
        <f t="shared" si="26"/>
        <v>1900</v>
      </c>
      <c r="AD86" s="99">
        <f t="shared" si="27"/>
        <v>0</v>
      </c>
      <c r="AE86" s="99">
        <f t="shared" si="31"/>
        <v>124.416438356164</v>
      </c>
      <c r="AF86" s="66">
        <f t="shared" si="32"/>
        <v>-124.416438356164</v>
      </c>
      <c r="AG86" s="66">
        <v>60</v>
      </c>
      <c r="AH86" s="66">
        <v>7486.1</v>
      </c>
      <c r="AI86" s="32"/>
      <c r="AJ86" s="32"/>
      <c r="AK86" s="99">
        <f t="shared" si="33"/>
        <v>0</v>
      </c>
      <c r="AL86" s="32"/>
      <c r="AM86" s="99">
        <f t="shared" si="35"/>
        <v>0</v>
      </c>
      <c r="AN86" s="99"/>
      <c r="AO86" s="99"/>
      <c r="AP86" s="32">
        <f>AH86</f>
        <v>7486.1</v>
      </c>
      <c r="AQ86" s="32">
        <f t="shared" si="36"/>
        <v>60</v>
      </c>
      <c r="AR86" s="32">
        <f>AP86*AQ86/100</f>
        <v>4491.66</v>
      </c>
    </row>
    <row r="87" ht="15.5" customHeight="1" spans="1:44">
      <c r="A87" s="19" t="str">
        <f t="shared" si="24"/>
        <v/>
      </c>
      <c r="B87" s="211"/>
      <c r="C87" s="211"/>
      <c r="D87" s="211"/>
      <c r="E87" s="211"/>
      <c r="F87" s="211"/>
      <c r="G87" s="211"/>
      <c r="H87" s="211"/>
      <c r="I87" s="211"/>
      <c r="J87" s="211"/>
      <c r="K87" s="211"/>
      <c r="L87" s="214"/>
      <c r="M87" s="215"/>
      <c r="N87" s="215"/>
      <c r="O87" s="216"/>
      <c r="P87" s="22"/>
      <c r="Q87" s="22"/>
      <c r="R87" s="22"/>
      <c r="S87" s="30"/>
      <c r="T87" s="219"/>
      <c r="U87" s="8" t="s">
        <v>2206</v>
      </c>
      <c r="X87" s="220" t="s">
        <v>2117</v>
      </c>
      <c r="Y87" s="226" t="s">
        <v>771</v>
      </c>
      <c r="Z87" s="232"/>
      <c r="AA87" s="32">
        <f t="shared" si="25"/>
        <v>0</v>
      </c>
      <c r="AB87" s="32"/>
      <c r="AC87" s="227">
        <f t="shared" si="26"/>
        <v>1900</v>
      </c>
      <c r="AD87" s="99">
        <f t="shared" si="27"/>
        <v>0</v>
      </c>
      <c r="AE87" s="99">
        <f t="shared" si="31"/>
        <v>124.416438356164</v>
      </c>
      <c r="AF87" s="66">
        <f t="shared" si="32"/>
        <v>-124.416438356164</v>
      </c>
      <c r="AG87" s="66" t="e">
        <f t="shared" si="28"/>
        <v>#DIV/0!</v>
      </c>
      <c r="AH87" s="66"/>
      <c r="AI87" s="32"/>
      <c r="AJ87" s="32"/>
      <c r="AK87" s="99">
        <f t="shared" si="33"/>
        <v>0</v>
      </c>
      <c r="AL87" s="32">
        <f t="shared" si="34"/>
        <v>0</v>
      </c>
      <c r="AM87" s="99">
        <f t="shared" si="35"/>
        <v>0</v>
      </c>
      <c r="AN87" s="99">
        <v>143</v>
      </c>
      <c r="AO87" s="99"/>
      <c r="AP87" s="32">
        <f t="shared" si="29"/>
        <v>143</v>
      </c>
      <c r="AQ87" s="32" t="e">
        <f t="shared" si="36"/>
        <v>#DIV/0!</v>
      </c>
      <c r="AR87" s="32">
        <f t="shared" si="30"/>
        <v>143</v>
      </c>
    </row>
    <row r="88" ht="15.5" customHeight="1" spans="1:44">
      <c r="A88" s="19" t="str">
        <f t="shared" si="24"/>
        <v/>
      </c>
      <c r="B88" s="211"/>
      <c r="C88" s="212"/>
      <c r="D88" s="211"/>
      <c r="E88" s="211"/>
      <c r="F88" s="211"/>
      <c r="G88" s="211"/>
      <c r="H88" s="211"/>
      <c r="I88" s="211"/>
      <c r="J88" s="211"/>
      <c r="K88" s="211"/>
      <c r="L88" s="214"/>
      <c r="M88" s="215"/>
      <c r="N88" s="215"/>
      <c r="O88" s="216"/>
      <c r="P88" s="22"/>
      <c r="Q88" s="22"/>
      <c r="R88" s="22"/>
      <c r="S88" s="30"/>
      <c r="T88" s="219"/>
      <c r="U88" s="8" t="s">
        <v>2207</v>
      </c>
      <c r="X88" s="220" t="s">
        <v>2117</v>
      </c>
      <c r="Y88" s="226" t="s">
        <v>771</v>
      </c>
      <c r="Z88" s="232"/>
      <c r="AA88" s="32">
        <f t="shared" si="25"/>
        <v>0</v>
      </c>
      <c r="AB88" s="32"/>
      <c r="AC88" s="227">
        <f t="shared" si="26"/>
        <v>1900</v>
      </c>
      <c r="AD88" s="99">
        <f t="shared" si="27"/>
        <v>0</v>
      </c>
      <c r="AE88" s="99">
        <f t="shared" si="31"/>
        <v>124.416438356164</v>
      </c>
      <c r="AF88" s="66">
        <f t="shared" si="32"/>
        <v>-124.416438356164</v>
      </c>
      <c r="AG88" s="66" t="e">
        <f t="shared" si="28"/>
        <v>#DIV/0!</v>
      </c>
      <c r="AH88" s="66"/>
      <c r="AI88" s="32"/>
      <c r="AJ88" s="32"/>
      <c r="AK88" s="99">
        <f t="shared" si="33"/>
        <v>0</v>
      </c>
      <c r="AL88" s="32">
        <f t="shared" si="34"/>
        <v>0</v>
      </c>
      <c r="AM88" s="99">
        <f t="shared" si="35"/>
        <v>0</v>
      </c>
      <c r="AN88" s="99">
        <v>143</v>
      </c>
      <c r="AO88" s="99"/>
      <c r="AP88" s="32">
        <f t="shared" si="29"/>
        <v>143</v>
      </c>
      <c r="AQ88" s="32" t="e">
        <f t="shared" si="36"/>
        <v>#DIV/0!</v>
      </c>
      <c r="AR88" s="32">
        <f t="shared" si="30"/>
        <v>143</v>
      </c>
    </row>
    <row r="89" ht="15.5" customHeight="1" spans="1:44">
      <c r="A89" s="19" t="str">
        <f t="shared" si="24"/>
        <v/>
      </c>
      <c r="B89" s="211"/>
      <c r="C89" s="211"/>
      <c r="D89" s="211"/>
      <c r="E89" s="211"/>
      <c r="F89" s="211"/>
      <c r="G89" s="211"/>
      <c r="H89" s="211"/>
      <c r="I89" s="211"/>
      <c r="J89" s="211"/>
      <c r="K89" s="211"/>
      <c r="L89" s="214"/>
      <c r="M89" s="215"/>
      <c r="N89" s="215"/>
      <c r="O89" s="216"/>
      <c r="P89" s="22"/>
      <c r="Q89" s="22"/>
      <c r="R89" s="22"/>
      <c r="S89" s="30"/>
      <c r="T89" s="219"/>
      <c r="U89" s="8" t="s">
        <v>2208</v>
      </c>
      <c r="X89" s="220" t="s">
        <v>2117</v>
      </c>
      <c r="Y89" s="226" t="s">
        <v>771</v>
      </c>
      <c r="Z89" s="232"/>
      <c r="AA89" s="32">
        <f t="shared" si="25"/>
        <v>0</v>
      </c>
      <c r="AB89" s="32"/>
      <c r="AC89" s="227">
        <f t="shared" si="26"/>
        <v>1900</v>
      </c>
      <c r="AD89" s="99">
        <f t="shared" si="27"/>
        <v>0</v>
      </c>
      <c r="AE89" s="99">
        <f t="shared" si="31"/>
        <v>124.416438356164</v>
      </c>
      <c r="AF89" s="66">
        <f t="shared" si="32"/>
        <v>-124.416438356164</v>
      </c>
      <c r="AG89" s="66" t="e">
        <f t="shared" si="28"/>
        <v>#DIV/0!</v>
      </c>
      <c r="AH89" s="66"/>
      <c r="AI89" s="32"/>
      <c r="AJ89" s="32"/>
      <c r="AK89" s="99">
        <f t="shared" si="33"/>
        <v>0</v>
      </c>
      <c r="AL89" s="32">
        <f t="shared" si="34"/>
        <v>0</v>
      </c>
      <c r="AM89" s="99">
        <f t="shared" si="35"/>
        <v>0</v>
      </c>
      <c r="AN89" s="99">
        <v>143</v>
      </c>
      <c r="AO89" s="99"/>
      <c r="AP89" s="32">
        <f t="shared" si="29"/>
        <v>143</v>
      </c>
      <c r="AQ89" s="32" t="e">
        <f t="shared" si="36"/>
        <v>#DIV/0!</v>
      </c>
      <c r="AR89" s="32">
        <f t="shared" si="30"/>
        <v>143</v>
      </c>
    </row>
    <row r="90" ht="15.5" customHeight="1" spans="1:44">
      <c r="A90" s="19" t="str">
        <f t="shared" si="24"/>
        <v/>
      </c>
      <c r="B90" s="211"/>
      <c r="C90" s="211"/>
      <c r="D90" s="211"/>
      <c r="E90" s="211"/>
      <c r="F90" s="211"/>
      <c r="G90" s="211"/>
      <c r="H90" s="211"/>
      <c r="I90" s="211"/>
      <c r="J90" s="211"/>
      <c r="K90" s="211"/>
      <c r="L90" s="214"/>
      <c r="M90" s="215"/>
      <c r="N90" s="215"/>
      <c r="O90" s="216"/>
      <c r="P90" s="22"/>
      <c r="Q90" s="22"/>
      <c r="R90" s="22"/>
      <c r="S90" s="30"/>
      <c r="T90" s="219"/>
      <c r="U90" s="8" t="s">
        <v>2209</v>
      </c>
      <c r="X90" s="220" t="s">
        <v>2117</v>
      </c>
      <c r="Y90" s="226" t="s">
        <v>771</v>
      </c>
      <c r="Z90" s="232"/>
      <c r="AA90" s="32">
        <f t="shared" si="25"/>
        <v>0</v>
      </c>
      <c r="AB90" s="32"/>
      <c r="AC90" s="227">
        <f t="shared" si="26"/>
        <v>1900</v>
      </c>
      <c r="AD90" s="99">
        <f t="shared" si="27"/>
        <v>0</v>
      </c>
      <c r="AE90" s="99">
        <f t="shared" si="31"/>
        <v>124.416438356164</v>
      </c>
      <c r="AF90" s="66">
        <f t="shared" si="32"/>
        <v>-124.416438356164</v>
      </c>
      <c r="AG90" s="66" t="e">
        <f t="shared" si="28"/>
        <v>#DIV/0!</v>
      </c>
      <c r="AH90" s="66"/>
      <c r="AI90" s="32"/>
      <c r="AJ90" s="32"/>
      <c r="AK90" s="99">
        <f t="shared" si="33"/>
        <v>0</v>
      </c>
      <c r="AL90" s="32">
        <f t="shared" si="34"/>
        <v>0</v>
      </c>
      <c r="AM90" s="99">
        <f t="shared" si="35"/>
        <v>0</v>
      </c>
      <c r="AN90" s="99">
        <v>143</v>
      </c>
      <c r="AO90" s="99"/>
      <c r="AP90" s="32">
        <f t="shared" si="29"/>
        <v>143</v>
      </c>
      <c r="AQ90" s="32" t="e">
        <f t="shared" si="36"/>
        <v>#DIV/0!</v>
      </c>
      <c r="AR90" s="32">
        <f t="shared" si="30"/>
        <v>143</v>
      </c>
    </row>
    <row r="91" ht="15.5" customHeight="1" spans="1:44">
      <c r="A91" s="19" t="str">
        <f t="shared" si="24"/>
        <v/>
      </c>
      <c r="B91" s="211"/>
      <c r="C91" s="211"/>
      <c r="D91" s="211"/>
      <c r="E91" s="212"/>
      <c r="F91" s="211"/>
      <c r="G91" s="211"/>
      <c r="H91" s="211"/>
      <c r="I91" s="211"/>
      <c r="J91" s="211"/>
      <c r="K91" s="211"/>
      <c r="L91" s="214"/>
      <c r="M91" s="215"/>
      <c r="N91" s="215"/>
      <c r="O91" s="216"/>
      <c r="P91" s="22"/>
      <c r="Q91" s="22"/>
      <c r="R91" s="22"/>
      <c r="S91" s="30"/>
      <c r="T91" s="245"/>
      <c r="U91" s="8" t="s">
        <v>2210</v>
      </c>
      <c r="X91" s="220" t="s">
        <v>2205</v>
      </c>
      <c r="Y91" s="226" t="s">
        <v>655</v>
      </c>
      <c r="Z91" s="232"/>
      <c r="AA91" s="32">
        <f t="shared" si="25"/>
        <v>0</v>
      </c>
      <c r="AB91" s="32"/>
      <c r="AC91" s="227">
        <f t="shared" si="26"/>
        <v>1900</v>
      </c>
      <c r="AD91" s="99">
        <f t="shared" si="27"/>
        <v>0</v>
      </c>
      <c r="AE91" s="99">
        <f t="shared" si="31"/>
        <v>124.416438356164</v>
      </c>
      <c r="AF91" s="66">
        <f t="shared" si="32"/>
        <v>-124.416438356164</v>
      </c>
      <c r="AG91" s="66">
        <v>60</v>
      </c>
      <c r="AH91" s="66">
        <v>7486.1</v>
      </c>
      <c r="AI91" s="32"/>
      <c r="AJ91" s="32"/>
      <c r="AK91" s="99">
        <f t="shared" si="33"/>
        <v>0</v>
      </c>
      <c r="AL91" s="32"/>
      <c r="AM91" s="99">
        <f t="shared" si="35"/>
        <v>0</v>
      </c>
      <c r="AN91" s="99"/>
      <c r="AO91" s="99"/>
      <c r="AP91" s="32">
        <f>AH91</f>
        <v>7486.1</v>
      </c>
      <c r="AQ91" s="32">
        <f t="shared" si="36"/>
        <v>60</v>
      </c>
      <c r="AR91" s="32">
        <f>AP91*AQ91/100</f>
        <v>4491.66</v>
      </c>
    </row>
    <row r="92" ht="15.5" customHeight="1" spans="1:44">
      <c r="A92" s="19" t="str">
        <f t="shared" si="24"/>
        <v/>
      </c>
      <c r="B92" s="211"/>
      <c r="C92" s="211"/>
      <c r="D92" s="211"/>
      <c r="E92" s="211"/>
      <c r="F92" s="211"/>
      <c r="G92" s="211"/>
      <c r="H92" s="211"/>
      <c r="I92" s="211"/>
      <c r="J92" s="211"/>
      <c r="K92" s="211"/>
      <c r="L92" s="214"/>
      <c r="M92" s="215"/>
      <c r="N92" s="215"/>
      <c r="O92" s="216"/>
      <c r="P92" s="22"/>
      <c r="Q92" s="22"/>
      <c r="R92" s="22"/>
      <c r="S92" s="30"/>
      <c r="T92" s="245"/>
      <c r="U92" s="8" t="s">
        <v>2211</v>
      </c>
      <c r="X92" s="220" t="s">
        <v>2205</v>
      </c>
      <c r="Y92" s="226" t="s">
        <v>655</v>
      </c>
      <c r="Z92" s="232"/>
      <c r="AA92" s="32">
        <f t="shared" si="25"/>
        <v>0</v>
      </c>
      <c r="AB92" s="32"/>
      <c r="AC92" s="227">
        <f t="shared" si="26"/>
        <v>1900</v>
      </c>
      <c r="AD92" s="99">
        <f t="shared" si="27"/>
        <v>0</v>
      </c>
      <c r="AE92" s="99">
        <f t="shared" si="31"/>
        <v>124.416438356164</v>
      </c>
      <c r="AF92" s="66">
        <f t="shared" si="32"/>
        <v>-124.416438356164</v>
      </c>
      <c r="AG92" s="66">
        <v>60</v>
      </c>
      <c r="AH92" s="66">
        <v>7486.1</v>
      </c>
      <c r="AI92" s="32"/>
      <c r="AJ92" s="32"/>
      <c r="AK92" s="99">
        <f t="shared" si="33"/>
        <v>0</v>
      </c>
      <c r="AL92" s="32"/>
      <c r="AM92" s="99">
        <f t="shared" si="35"/>
        <v>0</v>
      </c>
      <c r="AN92" s="99"/>
      <c r="AO92" s="99"/>
      <c r="AP92" s="32">
        <f>AH92</f>
        <v>7486.1</v>
      </c>
      <c r="AQ92" s="32">
        <f t="shared" si="36"/>
        <v>60</v>
      </c>
      <c r="AR92" s="32">
        <f>AP92*AQ92/100</f>
        <v>4491.66</v>
      </c>
    </row>
    <row r="93" ht="15.5" customHeight="1" spans="1:44">
      <c r="A93" s="19" t="str">
        <f t="shared" si="24"/>
        <v/>
      </c>
      <c r="B93" s="211"/>
      <c r="C93" s="212"/>
      <c r="D93" s="211"/>
      <c r="E93" s="211"/>
      <c r="F93" s="211"/>
      <c r="G93" s="211"/>
      <c r="H93" s="211"/>
      <c r="I93" s="211"/>
      <c r="J93" s="211"/>
      <c r="K93" s="211"/>
      <c r="L93" s="214"/>
      <c r="M93" s="215"/>
      <c r="N93" s="215"/>
      <c r="O93" s="216"/>
      <c r="P93" s="22"/>
      <c r="Q93" s="22"/>
      <c r="R93" s="22"/>
      <c r="S93" s="30"/>
      <c r="T93" s="219"/>
      <c r="U93" s="8" t="s">
        <v>2212</v>
      </c>
      <c r="X93" s="220" t="s">
        <v>2117</v>
      </c>
      <c r="Y93" s="226" t="s">
        <v>771</v>
      </c>
      <c r="Z93" s="232"/>
      <c r="AA93" s="32">
        <f t="shared" si="25"/>
        <v>0</v>
      </c>
      <c r="AB93" s="32"/>
      <c r="AC93" s="227">
        <f t="shared" si="26"/>
        <v>1900</v>
      </c>
      <c r="AD93" s="99">
        <f t="shared" si="27"/>
        <v>0</v>
      </c>
      <c r="AE93" s="99">
        <f t="shared" si="31"/>
        <v>124.416438356164</v>
      </c>
      <c r="AF93" s="66">
        <f t="shared" si="32"/>
        <v>-124.416438356164</v>
      </c>
      <c r="AG93" s="66" t="e">
        <f t="shared" si="28"/>
        <v>#DIV/0!</v>
      </c>
      <c r="AH93" s="66"/>
      <c r="AI93" s="32"/>
      <c r="AJ93" s="32"/>
      <c r="AK93" s="99">
        <f t="shared" si="33"/>
        <v>0</v>
      </c>
      <c r="AL93" s="32">
        <f t="shared" si="34"/>
        <v>0</v>
      </c>
      <c r="AM93" s="99">
        <f t="shared" si="35"/>
        <v>0</v>
      </c>
      <c r="AN93" s="99">
        <v>143</v>
      </c>
      <c r="AO93" s="99"/>
      <c r="AP93" s="32">
        <f t="shared" si="29"/>
        <v>143</v>
      </c>
      <c r="AQ93" s="32" t="e">
        <f t="shared" si="36"/>
        <v>#DIV/0!</v>
      </c>
      <c r="AR93" s="32">
        <f t="shared" si="30"/>
        <v>143</v>
      </c>
    </row>
    <row r="94" ht="15.5" customHeight="1" spans="1:44">
      <c r="A94" s="19" t="str">
        <f t="shared" si="24"/>
        <v/>
      </c>
      <c r="B94" s="211"/>
      <c r="C94" s="211"/>
      <c r="D94" s="211"/>
      <c r="E94" s="211"/>
      <c r="F94" s="211"/>
      <c r="G94" s="211"/>
      <c r="H94" s="211"/>
      <c r="I94" s="211"/>
      <c r="J94" s="211"/>
      <c r="K94" s="211"/>
      <c r="L94" s="214"/>
      <c r="M94" s="215"/>
      <c r="N94" s="215"/>
      <c r="O94" s="216"/>
      <c r="P94" s="22"/>
      <c r="Q94" s="22"/>
      <c r="R94" s="22"/>
      <c r="S94" s="30"/>
      <c r="T94" s="246"/>
      <c r="U94" s="8" t="s">
        <v>2213</v>
      </c>
      <c r="X94" s="220" t="s">
        <v>2214</v>
      </c>
      <c r="Y94" s="233" t="s">
        <v>771</v>
      </c>
      <c r="Z94" s="233"/>
      <c r="AA94" s="233">
        <f t="shared" si="25"/>
        <v>0</v>
      </c>
      <c r="AB94" s="32"/>
      <c r="AC94" s="227">
        <f t="shared" si="26"/>
        <v>1900</v>
      </c>
      <c r="AD94" s="99">
        <f t="shared" si="27"/>
        <v>0</v>
      </c>
      <c r="AE94" s="99">
        <f t="shared" si="31"/>
        <v>124.416438356164</v>
      </c>
      <c r="AF94" s="66">
        <f t="shared" si="32"/>
        <v>-124.416438356164</v>
      </c>
      <c r="AG94" s="66" t="e">
        <f t="shared" si="28"/>
        <v>#DIV/0!</v>
      </c>
      <c r="AH94" s="66"/>
      <c r="AI94" s="32"/>
      <c r="AJ94" s="32"/>
      <c r="AK94" s="99">
        <f t="shared" si="33"/>
        <v>0</v>
      </c>
      <c r="AL94" s="32">
        <f t="shared" si="34"/>
        <v>0</v>
      </c>
      <c r="AM94" s="99">
        <f t="shared" si="35"/>
        <v>0</v>
      </c>
      <c r="AN94" s="99">
        <v>50</v>
      </c>
      <c r="AO94" s="99"/>
      <c r="AP94" s="32">
        <f t="shared" si="29"/>
        <v>50</v>
      </c>
      <c r="AQ94" s="32" t="e">
        <f t="shared" si="36"/>
        <v>#DIV/0!</v>
      </c>
      <c r="AR94" s="32">
        <f t="shared" si="30"/>
        <v>50</v>
      </c>
    </row>
    <row r="95" ht="15.5" customHeight="1" spans="1:44">
      <c r="A95" s="19" t="str">
        <f t="shared" si="24"/>
        <v/>
      </c>
      <c r="B95" s="211"/>
      <c r="C95" s="212"/>
      <c r="D95" s="211"/>
      <c r="E95" s="211"/>
      <c r="F95" s="211"/>
      <c r="G95" s="211"/>
      <c r="H95" s="211"/>
      <c r="I95" s="211"/>
      <c r="J95" s="211"/>
      <c r="K95" s="211"/>
      <c r="L95" s="214"/>
      <c r="M95" s="215"/>
      <c r="N95" s="215"/>
      <c r="O95" s="216"/>
      <c r="P95" s="22"/>
      <c r="Q95" s="22"/>
      <c r="R95" s="22"/>
      <c r="S95" s="30"/>
      <c r="T95" s="246"/>
      <c r="U95" s="8" t="s">
        <v>2215</v>
      </c>
      <c r="X95" s="220" t="s">
        <v>2214</v>
      </c>
      <c r="Y95" s="233" t="s">
        <v>771</v>
      </c>
      <c r="Z95" s="233"/>
      <c r="AA95" s="233">
        <f t="shared" si="25"/>
        <v>0</v>
      </c>
      <c r="AB95" s="32"/>
      <c r="AC95" s="227">
        <f t="shared" si="26"/>
        <v>1900</v>
      </c>
      <c r="AD95" s="99">
        <f t="shared" si="27"/>
        <v>0</v>
      </c>
      <c r="AE95" s="99">
        <f t="shared" si="31"/>
        <v>124.416438356164</v>
      </c>
      <c r="AF95" s="66">
        <f t="shared" si="32"/>
        <v>-124.416438356164</v>
      </c>
      <c r="AG95" s="66" t="e">
        <f t="shared" si="28"/>
        <v>#DIV/0!</v>
      </c>
      <c r="AH95" s="66"/>
      <c r="AI95" s="32"/>
      <c r="AJ95" s="32"/>
      <c r="AK95" s="99">
        <f t="shared" si="33"/>
        <v>0</v>
      </c>
      <c r="AL95" s="32">
        <f t="shared" si="34"/>
        <v>0</v>
      </c>
      <c r="AM95" s="99">
        <f t="shared" si="35"/>
        <v>0</v>
      </c>
      <c r="AN95" s="99">
        <v>60</v>
      </c>
      <c r="AO95" s="99"/>
      <c r="AP95" s="32">
        <f t="shared" si="29"/>
        <v>60</v>
      </c>
      <c r="AQ95" s="32" t="e">
        <f t="shared" si="36"/>
        <v>#DIV/0!</v>
      </c>
      <c r="AR95" s="32">
        <f t="shared" si="30"/>
        <v>60</v>
      </c>
    </row>
    <row r="96" ht="15.5" customHeight="1" spans="1:44">
      <c r="A96" s="19" t="str">
        <f t="shared" si="24"/>
        <v/>
      </c>
      <c r="B96" s="211"/>
      <c r="C96" s="211"/>
      <c r="D96" s="211"/>
      <c r="E96" s="211"/>
      <c r="F96" s="211"/>
      <c r="G96" s="211"/>
      <c r="H96" s="211"/>
      <c r="I96" s="211"/>
      <c r="J96" s="211"/>
      <c r="K96" s="211"/>
      <c r="L96" s="214"/>
      <c r="M96" s="215"/>
      <c r="N96" s="215"/>
      <c r="O96" s="216"/>
      <c r="P96" s="22"/>
      <c r="Q96" s="22"/>
      <c r="R96" s="22"/>
      <c r="S96" s="30"/>
      <c r="T96" s="246"/>
      <c r="U96" s="8" t="s">
        <v>2216</v>
      </c>
      <c r="X96" s="220" t="s">
        <v>2214</v>
      </c>
      <c r="Y96" s="233" t="s">
        <v>771</v>
      </c>
      <c r="Z96" s="233"/>
      <c r="AA96" s="233">
        <f t="shared" si="25"/>
        <v>0</v>
      </c>
      <c r="AB96" s="32"/>
      <c r="AC96" s="227">
        <f t="shared" si="26"/>
        <v>1900</v>
      </c>
      <c r="AD96" s="99">
        <f t="shared" si="27"/>
        <v>0</v>
      </c>
      <c r="AE96" s="99">
        <f t="shared" si="31"/>
        <v>124.416438356164</v>
      </c>
      <c r="AF96" s="66">
        <f t="shared" si="32"/>
        <v>-124.416438356164</v>
      </c>
      <c r="AG96" s="66" t="e">
        <f t="shared" si="28"/>
        <v>#DIV/0!</v>
      </c>
      <c r="AH96" s="66"/>
      <c r="AI96" s="32"/>
      <c r="AJ96" s="32"/>
      <c r="AK96" s="99">
        <f t="shared" si="33"/>
        <v>0</v>
      </c>
      <c r="AL96" s="32">
        <f t="shared" si="34"/>
        <v>0</v>
      </c>
      <c r="AM96" s="99">
        <f t="shared" si="35"/>
        <v>0</v>
      </c>
      <c r="AN96" s="99">
        <v>60</v>
      </c>
      <c r="AO96" s="99"/>
      <c r="AP96" s="32">
        <f t="shared" si="29"/>
        <v>60</v>
      </c>
      <c r="AQ96" s="32" t="e">
        <f t="shared" si="36"/>
        <v>#DIV/0!</v>
      </c>
      <c r="AR96" s="32">
        <f t="shared" si="30"/>
        <v>60</v>
      </c>
    </row>
    <row r="97" ht="15.5" customHeight="1" spans="1:44">
      <c r="A97" s="19" t="str">
        <f t="shared" si="24"/>
        <v/>
      </c>
      <c r="B97" s="211"/>
      <c r="C97" s="211"/>
      <c r="D97" s="211"/>
      <c r="E97" s="211"/>
      <c r="F97" s="211"/>
      <c r="G97" s="211"/>
      <c r="H97" s="211"/>
      <c r="I97" s="211"/>
      <c r="J97" s="211"/>
      <c r="K97" s="211"/>
      <c r="L97" s="214"/>
      <c r="M97" s="215"/>
      <c r="N97" s="215"/>
      <c r="O97" s="216"/>
      <c r="P97" s="22"/>
      <c r="Q97" s="22"/>
      <c r="R97" s="22"/>
      <c r="S97" s="30"/>
      <c r="T97" s="246"/>
      <c r="U97" s="8" t="s">
        <v>2217</v>
      </c>
      <c r="X97" s="220" t="s">
        <v>2214</v>
      </c>
      <c r="Y97" s="233" t="s">
        <v>771</v>
      </c>
      <c r="Z97" s="233"/>
      <c r="AA97" s="233">
        <f t="shared" si="25"/>
        <v>0</v>
      </c>
      <c r="AB97" s="32"/>
      <c r="AC97" s="227">
        <f t="shared" si="26"/>
        <v>1900</v>
      </c>
      <c r="AD97" s="99">
        <f t="shared" si="27"/>
        <v>0</v>
      </c>
      <c r="AE97" s="99">
        <f t="shared" si="31"/>
        <v>124.416438356164</v>
      </c>
      <c r="AF97" s="66">
        <f t="shared" si="32"/>
        <v>-124.416438356164</v>
      </c>
      <c r="AG97" s="66" t="e">
        <f t="shared" si="28"/>
        <v>#DIV/0!</v>
      </c>
      <c r="AH97" s="66"/>
      <c r="AI97" s="32"/>
      <c r="AJ97" s="32"/>
      <c r="AK97" s="99">
        <f t="shared" si="33"/>
        <v>0</v>
      </c>
      <c r="AL97" s="32">
        <f t="shared" si="34"/>
        <v>0</v>
      </c>
      <c r="AM97" s="99">
        <f t="shared" si="35"/>
        <v>0</v>
      </c>
      <c r="AN97" s="99">
        <v>50</v>
      </c>
      <c r="AO97" s="99"/>
      <c r="AP97" s="32">
        <f t="shared" si="29"/>
        <v>50</v>
      </c>
      <c r="AQ97" s="32" t="e">
        <f t="shared" si="36"/>
        <v>#DIV/0!</v>
      </c>
      <c r="AR97" s="32">
        <f t="shared" si="30"/>
        <v>50</v>
      </c>
    </row>
    <row r="98" ht="15.5" customHeight="1" spans="1:44">
      <c r="A98" s="19" t="str">
        <f t="shared" si="24"/>
        <v/>
      </c>
      <c r="B98" s="211"/>
      <c r="C98" s="211"/>
      <c r="D98" s="211"/>
      <c r="E98" s="211"/>
      <c r="F98" s="211"/>
      <c r="G98" s="211"/>
      <c r="H98" s="211"/>
      <c r="I98" s="211"/>
      <c r="J98" s="211"/>
      <c r="K98" s="211"/>
      <c r="L98" s="214"/>
      <c r="M98" s="215"/>
      <c r="N98" s="215"/>
      <c r="O98" s="216"/>
      <c r="P98" s="22"/>
      <c r="Q98" s="22"/>
      <c r="R98" s="22"/>
      <c r="S98" s="30"/>
      <c r="T98" s="246"/>
      <c r="U98" s="8" t="s">
        <v>2218</v>
      </c>
      <c r="X98" s="220" t="s">
        <v>2214</v>
      </c>
      <c r="Y98" s="233" t="s">
        <v>771</v>
      </c>
      <c r="Z98" s="233"/>
      <c r="AA98" s="233">
        <f t="shared" si="25"/>
        <v>0</v>
      </c>
      <c r="AB98" s="32"/>
      <c r="AC98" s="227">
        <f t="shared" si="26"/>
        <v>1900</v>
      </c>
      <c r="AD98" s="99">
        <f t="shared" si="27"/>
        <v>0</v>
      </c>
      <c r="AE98" s="99">
        <f t="shared" si="31"/>
        <v>124.416438356164</v>
      </c>
      <c r="AF98" s="66">
        <f t="shared" si="32"/>
        <v>-124.416438356164</v>
      </c>
      <c r="AG98" s="66" t="e">
        <f t="shared" si="28"/>
        <v>#DIV/0!</v>
      </c>
      <c r="AH98" s="66"/>
      <c r="AI98" s="32"/>
      <c r="AJ98" s="32"/>
      <c r="AK98" s="99">
        <f t="shared" si="33"/>
        <v>0</v>
      </c>
      <c r="AL98" s="32">
        <f t="shared" si="34"/>
        <v>0</v>
      </c>
      <c r="AM98" s="99">
        <f t="shared" si="35"/>
        <v>0</v>
      </c>
      <c r="AN98" s="99">
        <v>60</v>
      </c>
      <c r="AO98" s="99"/>
      <c r="AP98" s="32">
        <f t="shared" si="29"/>
        <v>60</v>
      </c>
      <c r="AQ98" s="32" t="e">
        <f t="shared" si="36"/>
        <v>#DIV/0!</v>
      </c>
      <c r="AR98" s="32">
        <f t="shared" si="30"/>
        <v>60</v>
      </c>
    </row>
    <row r="99" ht="15.5" customHeight="1" spans="1:44">
      <c r="A99" s="19" t="str">
        <f t="shared" si="24"/>
        <v/>
      </c>
      <c r="B99" s="211"/>
      <c r="C99" s="211"/>
      <c r="D99" s="211"/>
      <c r="E99" s="211"/>
      <c r="F99" s="211"/>
      <c r="G99" s="211"/>
      <c r="H99" s="211"/>
      <c r="I99" s="211"/>
      <c r="J99" s="211"/>
      <c r="K99" s="211"/>
      <c r="L99" s="214"/>
      <c r="M99" s="215"/>
      <c r="N99" s="215"/>
      <c r="O99" s="216"/>
      <c r="P99" s="22"/>
      <c r="Q99" s="22"/>
      <c r="R99" s="22"/>
      <c r="S99" s="30"/>
      <c r="T99" s="246"/>
      <c r="U99" s="8" t="s">
        <v>2219</v>
      </c>
      <c r="X99" s="220" t="s">
        <v>2214</v>
      </c>
      <c r="Y99" s="233" t="s">
        <v>771</v>
      </c>
      <c r="Z99" s="233"/>
      <c r="AA99" s="233">
        <f t="shared" si="25"/>
        <v>0</v>
      </c>
      <c r="AB99" s="32"/>
      <c r="AC99" s="227">
        <f t="shared" si="26"/>
        <v>1900</v>
      </c>
      <c r="AD99" s="99">
        <f t="shared" si="27"/>
        <v>0</v>
      </c>
      <c r="AE99" s="99">
        <f t="shared" si="31"/>
        <v>124.416438356164</v>
      </c>
      <c r="AF99" s="66">
        <f t="shared" si="32"/>
        <v>-124.416438356164</v>
      </c>
      <c r="AG99" s="66" t="e">
        <f t="shared" si="28"/>
        <v>#DIV/0!</v>
      </c>
      <c r="AH99" s="66"/>
      <c r="AI99" s="32"/>
      <c r="AJ99" s="32"/>
      <c r="AK99" s="99">
        <f t="shared" si="33"/>
        <v>0</v>
      </c>
      <c r="AL99" s="32">
        <f t="shared" si="34"/>
        <v>0</v>
      </c>
      <c r="AM99" s="99">
        <f t="shared" si="35"/>
        <v>0</v>
      </c>
      <c r="AN99" s="99">
        <v>60</v>
      </c>
      <c r="AO99" s="99"/>
      <c r="AP99" s="32">
        <f t="shared" si="29"/>
        <v>60</v>
      </c>
      <c r="AQ99" s="32" t="e">
        <f t="shared" si="36"/>
        <v>#DIV/0!</v>
      </c>
      <c r="AR99" s="32">
        <f t="shared" si="30"/>
        <v>60</v>
      </c>
    </row>
    <row r="100" ht="15.5" customHeight="1" spans="1:44">
      <c r="A100" s="19" t="str">
        <f t="shared" si="24"/>
        <v/>
      </c>
      <c r="B100" s="211"/>
      <c r="C100" s="211"/>
      <c r="D100" s="211"/>
      <c r="E100" s="211"/>
      <c r="F100" s="211"/>
      <c r="G100" s="211"/>
      <c r="H100" s="211"/>
      <c r="I100" s="211"/>
      <c r="J100" s="211"/>
      <c r="K100" s="211"/>
      <c r="L100" s="214"/>
      <c r="M100" s="215"/>
      <c r="N100" s="215"/>
      <c r="O100" s="216"/>
      <c r="P100" s="22"/>
      <c r="Q100" s="22"/>
      <c r="R100" s="22"/>
      <c r="S100" s="30"/>
      <c r="T100" s="246"/>
      <c r="U100" s="8" t="s">
        <v>2220</v>
      </c>
      <c r="X100" s="220" t="s">
        <v>2214</v>
      </c>
      <c r="Y100" s="233" t="s">
        <v>771</v>
      </c>
      <c r="Z100" s="233"/>
      <c r="AA100" s="233">
        <f t="shared" si="25"/>
        <v>0</v>
      </c>
      <c r="AB100" s="32"/>
      <c r="AC100" s="227">
        <f t="shared" si="26"/>
        <v>1900</v>
      </c>
      <c r="AD100" s="99">
        <f t="shared" si="27"/>
        <v>0</v>
      </c>
      <c r="AE100" s="99">
        <f t="shared" si="31"/>
        <v>124.416438356164</v>
      </c>
      <c r="AF100" s="66">
        <f t="shared" si="32"/>
        <v>-124.416438356164</v>
      </c>
      <c r="AG100" s="66" t="e">
        <f t="shared" si="28"/>
        <v>#DIV/0!</v>
      </c>
      <c r="AH100" s="66"/>
      <c r="AI100" s="32"/>
      <c r="AJ100" s="32"/>
      <c r="AK100" s="99">
        <f t="shared" si="33"/>
        <v>0</v>
      </c>
      <c r="AL100" s="32">
        <f t="shared" si="34"/>
        <v>0</v>
      </c>
      <c r="AM100" s="99">
        <f t="shared" si="35"/>
        <v>0</v>
      </c>
      <c r="AN100" s="99">
        <v>50</v>
      </c>
      <c r="AO100" s="99"/>
      <c r="AP100" s="32">
        <f t="shared" si="29"/>
        <v>50</v>
      </c>
      <c r="AQ100" s="32" t="e">
        <f t="shared" si="36"/>
        <v>#DIV/0!</v>
      </c>
      <c r="AR100" s="32">
        <f t="shared" si="30"/>
        <v>50</v>
      </c>
    </row>
    <row r="101" ht="15.5" customHeight="1" spans="1:44">
      <c r="A101" s="19" t="str">
        <f t="shared" si="24"/>
        <v/>
      </c>
      <c r="B101" s="211"/>
      <c r="C101" s="211"/>
      <c r="D101" s="211"/>
      <c r="E101" s="211"/>
      <c r="F101" s="211"/>
      <c r="G101" s="211"/>
      <c r="H101" s="211"/>
      <c r="I101" s="211"/>
      <c r="J101" s="211"/>
      <c r="K101" s="211"/>
      <c r="L101" s="214"/>
      <c r="M101" s="215"/>
      <c r="N101" s="215"/>
      <c r="O101" s="216"/>
      <c r="P101" s="22"/>
      <c r="Q101" s="22"/>
      <c r="R101" s="22"/>
      <c r="S101" s="30"/>
      <c r="T101" s="246"/>
      <c r="U101" s="8" t="s">
        <v>2221</v>
      </c>
      <c r="X101" s="220" t="s">
        <v>2214</v>
      </c>
      <c r="Y101" s="233" t="s">
        <v>771</v>
      </c>
      <c r="Z101" s="233"/>
      <c r="AA101" s="233">
        <f t="shared" si="25"/>
        <v>0</v>
      </c>
      <c r="AB101" s="32"/>
      <c r="AC101" s="227">
        <f t="shared" si="26"/>
        <v>1900</v>
      </c>
      <c r="AD101" s="99">
        <f t="shared" si="27"/>
        <v>0</v>
      </c>
      <c r="AE101" s="99">
        <f t="shared" si="31"/>
        <v>124.416438356164</v>
      </c>
      <c r="AF101" s="66">
        <f t="shared" si="32"/>
        <v>-124.416438356164</v>
      </c>
      <c r="AG101" s="66" t="e">
        <f t="shared" si="28"/>
        <v>#DIV/0!</v>
      </c>
      <c r="AH101" s="66"/>
      <c r="AI101" s="32"/>
      <c r="AJ101" s="32"/>
      <c r="AK101" s="99">
        <f t="shared" si="33"/>
        <v>0</v>
      </c>
      <c r="AL101" s="32">
        <f t="shared" si="34"/>
        <v>0</v>
      </c>
      <c r="AM101" s="99">
        <f t="shared" si="35"/>
        <v>0</v>
      </c>
      <c r="AN101" s="99">
        <v>60</v>
      </c>
      <c r="AO101" s="99"/>
      <c r="AP101" s="32">
        <f t="shared" si="29"/>
        <v>60</v>
      </c>
      <c r="AQ101" s="32" t="e">
        <f t="shared" si="36"/>
        <v>#DIV/0!</v>
      </c>
      <c r="AR101" s="32">
        <f t="shared" si="30"/>
        <v>60</v>
      </c>
    </row>
    <row r="102" ht="15.5" customHeight="1" spans="1:44">
      <c r="A102" s="19" t="str">
        <f t="shared" si="24"/>
        <v/>
      </c>
      <c r="B102" s="211"/>
      <c r="C102" s="211"/>
      <c r="D102" s="211"/>
      <c r="E102" s="211"/>
      <c r="F102" s="211"/>
      <c r="G102" s="211"/>
      <c r="H102" s="211"/>
      <c r="I102" s="211"/>
      <c r="J102" s="211"/>
      <c r="K102" s="211"/>
      <c r="L102" s="214"/>
      <c r="M102" s="215"/>
      <c r="N102" s="215"/>
      <c r="O102" s="216"/>
      <c r="P102" s="22"/>
      <c r="Q102" s="22"/>
      <c r="R102" s="22"/>
      <c r="S102" s="30"/>
      <c r="T102" s="246"/>
      <c r="U102" s="8" t="s">
        <v>2222</v>
      </c>
      <c r="X102" s="220" t="s">
        <v>2214</v>
      </c>
      <c r="Y102" s="233" t="s">
        <v>771</v>
      </c>
      <c r="Z102" s="233"/>
      <c r="AA102" s="233">
        <f t="shared" si="25"/>
        <v>0</v>
      </c>
      <c r="AB102" s="32"/>
      <c r="AC102" s="227">
        <f t="shared" si="26"/>
        <v>1900</v>
      </c>
      <c r="AD102" s="99">
        <f t="shared" si="27"/>
        <v>0</v>
      </c>
      <c r="AE102" s="99">
        <f t="shared" si="31"/>
        <v>124.416438356164</v>
      </c>
      <c r="AF102" s="66">
        <f t="shared" si="32"/>
        <v>-124.416438356164</v>
      </c>
      <c r="AG102" s="66" t="e">
        <f t="shared" si="28"/>
        <v>#DIV/0!</v>
      </c>
      <c r="AH102" s="66"/>
      <c r="AI102" s="32"/>
      <c r="AJ102" s="32"/>
      <c r="AK102" s="99">
        <f t="shared" si="33"/>
        <v>0</v>
      </c>
      <c r="AL102" s="32">
        <f t="shared" si="34"/>
        <v>0</v>
      </c>
      <c r="AM102" s="99">
        <f t="shared" si="35"/>
        <v>0</v>
      </c>
      <c r="AN102" s="99">
        <v>60</v>
      </c>
      <c r="AO102" s="99"/>
      <c r="AP102" s="32">
        <f t="shared" si="29"/>
        <v>60</v>
      </c>
      <c r="AQ102" s="32" t="e">
        <f t="shared" si="36"/>
        <v>#DIV/0!</v>
      </c>
      <c r="AR102" s="32">
        <f t="shared" si="30"/>
        <v>60</v>
      </c>
    </row>
    <row r="103" ht="15.5" customHeight="1" spans="1:44">
      <c r="A103" s="19" t="str">
        <f t="shared" si="24"/>
        <v/>
      </c>
      <c r="B103" s="211"/>
      <c r="C103" s="211"/>
      <c r="D103" s="211"/>
      <c r="E103" s="211"/>
      <c r="F103" s="211"/>
      <c r="G103" s="211"/>
      <c r="H103" s="211"/>
      <c r="I103" s="211"/>
      <c r="J103" s="211"/>
      <c r="K103" s="211"/>
      <c r="L103" s="214"/>
      <c r="M103" s="215"/>
      <c r="N103" s="215"/>
      <c r="O103" s="216"/>
      <c r="P103" s="22"/>
      <c r="Q103" s="22"/>
      <c r="R103" s="22"/>
      <c r="S103" s="30"/>
      <c r="T103" s="246"/>
      <c r="U103" s="8" t="s">
        <v>2223</v>
      </c>
      <c r="X103" s="220" t="s">
        <v>2214</v>
      </c>
      <c r="Y103" s="233" t="s">
        <v>771</v>
      </c>
      <c r="Z103" s="233"/>
      <c r="AA103" s="233">
        <f t="shared" si="25"/>
        <v>0</v>
      </c>
      <c r="AB103" s="32"/>
      <c r="AC103" s="227">
        <f t="shared" si="26"/>
        <v>1900</v>
      </c>
      <c r="AD103" s="99">
        <f t="shared" si="27"/>
        <v>0</v>
      </c>
      <c r="AE103" s="99">
        <f t="shared" si="31"/>
        <v>124.416438356164</v>
      </c>
      <c r="AF103" s="66">
        <f t="shared" si="32"/>
        <v>-124.416438356164</v>
      </c>
      <c r="AG103" s="66" t="e">
        <f t="shared" si="28"/>
        <v>#DIV/0!</v>
      </c>
      <c r="AH103" s="66"/>
      <c r="AI103" s="32"/>
      <c r="AJ103" s="32"/>
      <c r="AK103" s="99">
        <f t="shared" si="33"/>
        <v>0</v>
      </c>
      <c r="AL103" s="32">
        <f t="shared" si="34"/>
        <v>0</v>
      </c>
      <c r="AM103" s="99">
        <f t="shared" si="35"/>
        <v>0</v>
      </c>
      <c r="AN103" s="99">
        <v>50</v>
      </c>
      <c r="AO103" s="99"/>
      <c r="AP103" s="32">
        <f t="shared" si="29"/>
        <v>50</v>
      </c>
      <c r="AQ103" s="32" t="e">
        <f t="shared" si="36"/>
        <v>#DIV/0!</v>
      </c>
      <c r="AR103" s="32">
        <f t="shared" si="30"/>
        <v>50</v>
      </c>
    </row>
    <row r="104" ht="15.5" customHeight="1" spans="1:44">
      <c r="A104" s="19" t="str">
        <f t="shared" si="24"/>
        <v/>
      </c>
      <c r="B104" s="211"/>
      <c r="C104" s="211"/>
      <c r="D104" s="211"/>
      <c r="E104" s="211"/>
      <c r="F104" s="211"/>
      <c r="G104" s="211"/>
      <c r="H104" s="211"/>
      <c r="I104" s="211"/>
      <c r="J104" s="211"/>
      <c r="K104" s="211"/>
      <c r="L104" s="214"/>
      <c r="M104" s="215"/>
      <c r="N104" s="215"/>
      <c r="O104" s="216"/>
      <c r="P104" s="22"/>
      <c r="Q104" s="22"/>
      <c r="R104" s="22"/>
      <c r="S104" s="30"/>
      <c r="T104" s="246"/>
      <c r="U104" s="8" t="s">
        <v>2224</v>
      </c>
      <c r="X104" s="220" t="s">
        <v>2214</v>
      </c>
      <c r="Y104" s="233" t="s">
        <v>771</v>
      </c>
      <c r="Z104" s="233"/>
      <c r="AA104" s="233">
        <f t="shared" si="25"/>
        <v>0</v>
      </c>
      <c r="AB104" s="32"/>
      <c r="AC104" s="227">
        <f t="shared" si="26"/>
        <v>1900</v>
      </c>
      <c r="AD104" s="99">
        <f t="shared" si="27"/>
        <v>0</v>
      </c>
      <c r="AE104" s="99">
        <f t="shared" si="31"/>
        <v>124.416438356164</v>
      </c>
      <c r="AF104" s="66">
        <f t="shared" si="32"/>
        <v>-124.416438356164</v>
      </c>
      <c r="AG104" s="66" t="e">
        <f t="shared" si="28"/>
        <v>#DIV/0!</v>
      </c>
      <c r="AH104" s="66"/>
      <c r="AI104" s="32"/>
      <c r="AJ104" s="32"/>
      <c r="AK104" s="99">
        <f t="shared" si="33"/>
        <v>0</v>
      </c>
      <c r="AL104" s="32">
        <f t="shared" si="34"/>
        <v>0</v>
      </c>
      <c r="AM104" s="99">
        <f t="shared" si="35"/>
        <v>0</v>
      </c>
      <c r="AN104" s="99">
        <v>60</v>
      </c>
      <c r="AO104" s="99"/>
      <c r="AP104" s="32">
        <f t="shared" si="29"/>
        <v>60</v>
      </c>
      <c r="AQ104" s="32" t="e">
        <f t="shared" si="36"/>
        <v>#DIV/0!</v>
      </c>
      <c r="AR104" s="32">
        <f t="shared" si="30"/>
        <v>60</v>
      </c>
    </row>
    <row r="105" ht="15.5" customHeight="1" spans="1:44">
      <c r="A105" s="19" t="str">
        <f t="shared" si="24"/>
        <v/>
      </c>
      <c r="B105" s="211"/>
      <c r="C105" s="211"/>
      <c r="D105" s="211"/>
      <c r="E105" s="211"/>
      <c r="F105" s="211"/>
      <c r="G105" s="211"/>
      <c r="H105" s="211"/>
      <c r="I105" s="211"/>
      <c r="J105" s="211"/>
      <c r="K105" s="211"/>
      <c r="L105" s="214"/>
      <c r="M105" s="215"/>
      <c r="N105" s="215"/>
      <c r="O105" s="216"/>
      <c r="P105" s="22"/>
      <c r="Q105" s="22"/>
      <c r="R105" s="22"/>
      <c r="S105" s="30"/>
      <c r="T105" s="246"/>
      <c r="U105" s="8" t="s">
        <v>2225</v>
      </c>
      <c r="X105" s="220" t="s">
        <v>2214</v>
      </c>
      <c r="Y105" s="233" t="s">
        <v>771</v>
      </c>
      <c r="Z105" s="233"/>
      <c r="AA105" s="233">
        <f t="shared" si="25"/>
        <v>0</v>
      </c>
      <c r="AB105" s="32"/>
      <c r="AC105" s="227">
        <f t="shared" si="26"/>
        <v>1900</v>
      </c>
      <c r="AD105" s="99">
        <f t="shared" si="27"/>
        <v>0</v>
      </c>
      <c r="AE105" s="99">
        <f t="shared" si="31"/>
        <v>124.416438356164</v>
      </c>
      <c r="AF105" s="66">
        <f t="shared" si="32"/>
        <v>-124.416438356164</v>
      </c>
      <c r="AG105" s="66" t="e">
        <f t="shared" si="28"/>
        <v>#DIV/0!</v>
      </c>
      <c r="AH105" s="66"/>
      <c r="AI105" s="32"/>
      <c r="AJ105" s="32"/>
      <c r="AK105" s="99">
        <f t="shared" si="33"/>
        <v>0</v>
      </c>
      <c r="AL105" s="32">
        <f t="shared" si="34"/>
        <v>0</v>
      </c>
      <c r="AM105" s="99">
        <f t="shared" si="35"/>
        <v>0</v>
      </c>
      <c r="AN105" s="99">
        <v>60</v>
      </c>
      <c r="AO105" s="99"/>
      <c r="AP105" s="32">
        <f t="shared" si="29"/>
        <v>60</v>
      </c>
      <c r="AQ105" s="32" t="e">
        <f t="shared" si="36"/>
        <v>#DIV/0!</v>
      </c>
      <c r="AR105" s="32">
        <f t="shared" si="30"/>
        <v>60</v>
      </c>
    </row>
    <row r="106" ht="15.5" customHeight="1" spans="1:44">
      <c r="A106" s="19" t="str">
        <f t="shared" si="24"/>
        <v/>
      </c>
      <c r="B106" s="211"/>
      <c r="C106" s="211"/>
      <c r="D106" s="211"/>
      <c r="E106" s="211"/>
      <c r="F106" s="211"/>
      <c r="G106" s="211"/>
      <c r="H106" s="211"/>
      <c r="I106" s="211"/>
      <c r="J106" s="211"/>
      <c r="K106" s="211"/>
      <c r="L106" s="214"/>
      <c r="M106" s="215"/>
      <c r="N106" s="215"/>
      <c r="O106" s="216"/>
      <c r="P106" s="22"/>
      <c r="Q106" s="22"/>
      <c r="R106" s="22"/>
      <c r="S106" s="30"/>
      <c r="T106" s="246"/>
      <c r="U106" s="8" t="s">
        <v>2226</v>
      </c>
      <c r="X106" s="220" t="s">
        <v>2214</v>
      </c>
      <c r="Y106" s="233" t="s">
        <v>771</v>
      </c>
      <c r="Z106" s="233"/>
      <c r="AA106" s="233">
        <f t="shared" si="25"/>
        <v>0</v>
      </c>
      <c r="AB106" s="32"/>
      <c r="AC106" s="227">
        <f t="shared" si="26"/>
        <v>1900</v>
      </c>
      <c r="AD106" s="99">
        <f t="shared" si="27"/>
        <v>0</v>
      </c>
      <c r="AE106" s="99">
        <f t="shared" si="31"/>
        <v>124.416438356164</v>
      </c>
      <c r="AF106" s="66">
        <f t="shared" si="32"/>
        <v>-124.416438356164</v>
      </c>
      <c r="AG106" s="66" t="e">
        <f t="shared" si="28"/>
        <v>#DIV/0!</v>
      </c>
      <c r="AH106" s="66"/>
      <c r="AI106" s="32"/>
      <c r="AJ106" s="32"/>
      <c r="AK106" s="99">
        <f t="shared" si="33"/>
        <v>0</v>
      </c>
      <c r="AL106" s="32">
        <f t="shared" si="34"/>
        <v>0</v>
      </c>
      <c r="AM106" s="99">
        <f t="shared" si="35"/>
        <v>0</v>
      </c>
      <c r="AN106" s="99">
        <v>50</v>
      </c>
      <c r="AO106" s="99"/>
      <c r="AP106" s="32">
        <f t="shared" si="29"/>
        <v>50</v>
      </c>
      <c r="AQ106" s="32" t="e">
        <f t="shared" si="36"/>
        <v>#DIV/0!</v>
      </c>
      <c r="AR106" s="32">
        <f t="shared" si="30"/>
        <v>50</v>
      </c>
    </row>
    <row r="107" ht="15.5" customHeight="1" spans="1:44">
      <c r="A107" s="19" t="str">
        <f t="shared" si="24"/>
        <v/>
      </c>
      <c r="B107" s="211"/>
      <c r="C107" s="211"/>
      <c r="D107" s="211"/>
      <c r="E107" s="211"/>
      <c r="F107" s="211"/>
      <c r="G107" s="211"/>
      <c r="H107" s="211"/>
      <c r="I107" s="211"/>
      <c r="J107" s="211"/>
      <c r="K107" s="211"/>
      <c r="L107" s="214"/>
      <c r="M107" s="215"/>
      <c r="N107" s="215"/>
      <c r="O107" s="216"/>
      <c r="P107" s="22"/>
      <c r="Q107" s="22"/>
      <c r="R107" s="22"/>
      <c r="S107" s="30"/>
      <c r="T107" s="246"/>
      <c r="U107" s="8" t="s">
        <v>2227</v>
      </c>
      <c r="X107" s="220" t="s">
        <v>2214</v>
      </c>
      <c r="Y107" s="233" t="s">
        <v>771</v>
      </c>
      <c r="Z107" s="233"/>
      <c r="AA107" s="233">
        <f t="shared" si="25"/>
        <v>0</v>
      </c>
      <c r="AB107" s="32"/>
      <c r="AC107" s="227">
        <f t="shared" si="26"/>
        <v>1900</v>
      </c>
      <c r="AD107" s="99">
        <f t="shared" si="27"/>
        <v>0</v>
      </c>
      <c r="AE107" s="99">
        <f t="shared" si="31"/>
        <v>124.416438356164</v>
      </c>
      <c r="AF107" s="66">
        <f t="shared" si="32"/>
        <v>-124.416438356164</v>
      </c>
      <c r="AG107" s="66" t="e">
        <f t="shared" si="28"/>
        <v>#DIV/0!</v>
      </c>
      <c r="AH107" s="66"/>
      <c r="AI107" s="32"/>
      <c r="AJ107" s="32"/>
      <c r="AK107" s="99">
        <f t="shared" si="33"/>
        <v>0</v>
      </c>
      <c r="AL107" s="32">
        <f t="shared" si="34"/>
        <v>0</v>
      </c>
      <c r="AM107" s="99">
        <f t="shared" si="35"/>
        <v>0</v>
      </c>
      <c r="AN107" s="99">
        <v>50</v>
      </c>
      <c r="AO107" s="99"/>
      <c r="AP107" s="32">
        <f t="shared" si="29"/>
        <v>50</v>
      </c>
      <c r="AQ107" s="32" t="e">
        <f t="shared" si="36"/>
        <v>#DIV/0!</v>
      </c>
      <c r="AR107" s="32">
        <f t="shared" si="30"/>
        <v>50</v>
      </c>
    </row>
    <row r="108" ht="15.5" customHeight="1" spans="1:44">
      <c r="A108" s="19" t="str">
        <f t="shared" si="24"/>
        <v/>
      </c>
      <c r="B108" s="211"/>
      <c r="C108" s="211"/>
      <c r="D108" s="211"/>
      <c r="E108" s="211"/>
      <c r="F108" s="211"/>
      <c r="G108" s="211"/>
      <c r="H108" s="211"/>
      <c r="I108" s="211"/>
      <c r="J108" s="211"/>
      <c r="K108" s="211"/>
      <c r="L108" s="214"/>
      <c r="M108" s="215"/>
      <c r="N108" s="215"/>
      <c r="O108" s="216"/>
      <c r="P108" s="22"/>
      <c r="Q108" s="22"/>
      <c r="R108" s="22"/>
      <c r="S108" s="30"/>
      <c r="T108" s="246"/>
      <c r="U108" s="8" t="s">
        <v>2228</v>
      </c>
      <c r="X108" s="220" t="s">
        <v>2214</v>
      </c>
      <c r="Y108" s="233" t="s">
        <v>771</v>
      </c>
      <c r="Z108" s="233"/>
      <c r="AA108" s="233">
        <f t="shared" si="25"/>
        <v>0</v>
      </c>
      <c r="AB108" s="32"/>
      <c r="AC108" s="227">
        <f t="shared" si="26"/>
        <v>1900</v>
      </c>
      <c r="AD108" s="99">
        <f t="shared" si="27"/>
        <v>0</v>
      </c>
      <c r="AE108" s="99">
        <f t="shared" si="31"/>
        <v>124.416438356164</v>
      </c>
      <c r="AF108" s="66">
        <f t="shared" si="32"/>
        <v>-124.416438356164</v>
      </c>
      <c r="AG108" s="66" t="e">
        <f t="shared" si="28"/>
        <v>#DIV/0!</v>
      </c>
      <c r="AH108" s="66"/>
      <c r="AI108" s="32"/>
      <c r="AJ108" s="32"/>
      <c r="AK108" s="99">
        <f t="shared" si="33"/>
        <v>0</v>
      </c>
      <c r="AL108" s="32">
        <f t="shared" si="34"/>
        <v>0</v>
      </c>
      <c r="AM108" s="99">
        <f t="shared" si="35"/>
        <v>0</v>
      </c>
      <c r="AN108" s="99">
        <v>60</v>
      </c>
      <c r="AO108" s="99"/>
      <c r="AP108" s="32">
        <f t="shared" si="29"/>
        <v>60</v>
      </c>
      <c r="AQ108" s="32" t="e">
        <f t="shared" si="36"/>
        <v>#DIV/0!</v>
      </c>
      <c r="AR108" s="32">
        <f t="shared" si="30"/>
        <v>60</v>
      </c>
    </row>
    <row r="109" ht="15.5" customHeight="1" spans="1:44">
      <c r="A109" s="19" t="str">
        <f t="shared" si="24"/>
        <v/>
      </c>
      <c r="B109" s="211"/>
      <c r="C109" s="211"/>
      <c r="D109" s="211"/>
      <c r="E109" s="211"/>
      <c r="F109" s="211"/>
      <c r="G109" s="211"/>
      <c r="H109" s="211"/>
      <c r="I109" s="211"/>
      <c r="J109" s="211"/>
      <c r="K109" s="211"/>
      <c r="L109" s="214"/>
      <c r="M109" s="215"/>
      <c r="N109" s="215"/>
      <c r="O109" s="216"/>
      <c r="P109" s="22"/>
      <c r="Q109" s="22"/>
      <c r="R109" s="22"/>
      <c r="S109" s="30"/>
      <c r="T109" s="246"/>
      <c r="U109" s="8" t="s">
        <v>2229</v>
      </c>
      <c r="X109" s="220" t="s">
        <v>2214</v>
      </c>
      <c r="Y109" s="233" t="s">
        <v>771</v>
      </c>
      <c r="Z109" s="233"/>
      <c r="AA109" s="233">
        <f t="shared" si="25"/>
        <v>0</v>
      </c>
      <c r="AB109" s="32"/>
      <c r="AC109" s="227">
        <f t="shared" si="26"/>
        <v>1900</v>
      </c>
      <c r="AD109" s="99">
        <f t="shared" si="27"/>
        <v>0</v>
      </c>
      <c r="AE109" s="99">
        <f t="shared" si="31"/>
        <v>124.416438356164</v>
      </c>
      <c r="AF109" s="66">
        <f t="shared" si="32"/>
        <v>-124.416438356164</v>
      </c>
      <c r="AG109" s="66" t="e">
        <f t="shared" si="28"/>
        <v>#DIV/0!</v>
      </c>
      <c r="AH109" s="66"/>
      <c r="AI109" s="32"/>
      <c r="AJ109" s="32"/>
      <c r="AK109" s="99">
        <f t="shared" si="33"/>
        <v>0</v>
      </c>
      <c r="AL109" s="32">
        <f t="shared" si="34"/>
        <v>0</v>
      </c>
      <c r="AM109" s="99">
        <f t="shared" si="35"/>
        <v>0</v>
      </c>
      <c r="AN109" s="99">
        <v>50</v>
      </c>
      <c r="AO109" s="99"/>
      <c r="AP109" s="32">
        <f t="shared" si="29"/>
        <v>50</v>
      </c>
      <c r="AQ109" s="32" t="e">
        <f t="shared" si="36"/>
        <v>#DIV/0!</v>
      </c>
      <c r="AR109" s="32">
        <f t="shared" si="30"/>
        <v>50</v>
      </c>
    </row>
    <row r="110" ht="15.5" customHeight="1" spans="1:44">
      <c r="A110" s="19" t="str">
        <f t="shared" si="24"/>
        <v/>
      </c>
      <c r="B110" s="211"/>
      <c r="C110" s="211"/>
      <c r="D110" s="211"/>
      <c r="E110" s="211"/>
      <c r="F110" s="211"/>
      <c r="G110" s="211"/>
      <c r="H110" s="211"/>
      <c r="I110" s="211"/>
      <c r="J110" s="211"/>
      <c r="K110" s="211"/>
      <c r="L110" s="214"/>
      <c r="M110" s="215"/>
      <c r="N110" s="215"/>
      <c r="O110" s="216"/>
      <c r="P110" s="22"/>
      <c r="Q110" s="22"/>
      <c r="R110" s="22"/>
      <c r="S110" s="30"/>
      <c r="T110" s="246"/>
      <c r="U110" s="8" t="s">
        <v>2230</v>
      </c>
      <c r="X110" s="220" t="s">
        <v>2214</v>
      </c>
      <c r="Y110" s="233" t="s">
        <v>771</v>
      </c>
      <c r="Z110" s="233"/>
      <c r="AA110" s="233">
        <f t="shared" si="25"/>
        <v>0</v>
      </c>
      <c r="AB110" s="32"/>
      <c r="AC110" s="227">
        <f t="shared" si="26"/>
        <v>1900</v>
      </c>
      <c r="AD110" s="99">
        <f t="shared" si="27"/>
        <v>0</v>
      </c>
      <c r="AE110" s="99">
        <f t="shared" si="31"/>
        <v>124.416438356164</v>
      </c>
      <c r="AF110" s="66">
        <f t="shared" si="32"/>
        <v>-124.416438356164</v>
      </c>
      <c r="AG110" s="66" t="e">
        <f t="shared" si="28"/>
        <v>#DIV/0!</v>
      </c>
      <c r="AH110" s="66"/>
      <c r="AI110" s="32"/>
      <c r="AJ110" s="32"/>
      <c r="AK110" s="99">
        <f t="shared" si="33"/>
        <v>0</v>
      </c>
      <c r="AL110" s="32">
        <f t="shared" si="34"/>
        <v>0</v>
      </c>
      <c r="AM110" s="99">
        <f t="shared" si="35"/>
        <v>0</v>
      </c>
      <c r="AN110" s="99">
        <v>60</v>
      </c>
      <c r="AO110" s="99"/>
      <c r="AP110" s="32">
        <f t="shared" si="29"/>
        <v>60</v>
      </c>
      <c r="AQ110" s="32" t="e">
        <f t="shared" si="36"/>
        <v>#DIV/0!</v>
      </c>
      <c r="AR110" s="32">
        <f t="shared" si="30"/>
        <v>60</v>
      </c>
    </row>
    <row r="111" ht="15.5" customHeight="1" spans="1:44">
      <c r="A111" s="19" t="str">
        <f t="shared" si="24"/>
        <v/>
      </c>
      <c r="B111" s="211"/>
      <c r="C111" s="211"/>
      <c r="D111" s="211"/>
      <c r="E111" s="211"/>
      <c r="F111" s="211"/>
      <c r="G111" s="211"/>
      <c r="H111" s="211"/>
      <c r="I111" s="211"/>
      <c r="J111" s="211"/>
      <c r="K111" s="211"/>
      <c r="L111" s="214"/>
      <c r="M111" s="215"/>
      <c r="N111" s="215"/>
      <c r="O111" s="216"/>
      <c r="P111" s="22"/>
      <c r="Q111" s="22"/>
      <c r="R111" s="22"/>
      <c r="S111" s="30"/>
      <c r="T111" s="246"/>
      <c r="U111" s="8" t="s">
        <v>2231</v>
      </c>
      <c r="X111" s="220" t="s">
        <v>2214</v>
      </c>
      <c r="Y111" s="233" t="s">
        <v>771</v>
      </c>
      <c r="Z111" s="233"/>
      <c r="AA111" s="233">
        <f t="shared" si="25"/>
        <v>0</v>
      </c>
      <c r="AB111" s="32"/>
      <c r="AC111" s="227">
        <f t="shared" si="26"/>
        <v>1900</v>
      </c>
      <c r="AD111" s="99">
        <f t="shared" si="27"/>
        <v>0</v>
      </c>
      <c r="AE111" s="99">
        <f t="shared" si="31"/>
        <v>124.416438356164</v>
      </c>
      <c r="AF111" s="66">
        <f t="shared" si="32"/>
        <v>-124.416438356164</v>
      </c>
      <c r="AG111" s="66" t="e">
        <f t="shared" si="28"/>
        <v>#DIV/0!</v>
      </c>
      <c r="AH111" s="66"/>
      <c r="AI111" s="32"/>
      <c r="AJ111" s="32"/>
      <c r="AK111" s="99">
        <f t="shared" si="33"/>
        <v>0</v>
      </c>
      <c r="AL111" s="32">
        <f t="shared" si="34"/>
        <v>0</v>
      </c>
      <c r="AM111" s="99">
        <f t="shared" si="35"/>
        <v>0</v>
      </c>
      <c r="AN111" s="99">
        <v>60</v>
      </c>
      <c r="AO111" s="99"/>
      <c r="AP111" s="32">
        <f t="shared" si="29"/>
        <v>60</v>
      </c>
      <c r="AQ111" s="32" t="e">
        <f t="shared" si="36"/>
        <v>#DIV/0!</v>
      </c>
      <c r="AR111" s="32">
        <f t="shared" si="30"/>
        <v>60</v>
      </c>
    </row>
    <row r="112" ht="15.5" customHeight="1" spans="1:44">
      <c r="A112" s="19" t="str">
        <f t="shared" si="24"/>
        <v/>
      </c>
      <c r="B112" s="211"/>
      <c r="C112" s="211"/>
      <c r="D112" s="211"/>
      <c r="E112" s="211"/>
      <c r="F112" s="211"/>
      <c r="G112" s="211"/>
      <c r="H112" s="211"/>
      <c r="I112" s="211"/>
      <c r="J112" s="211"/>
      <c r="K112" s="211"/>
      <c r="L112" s="214"/>
      <c r="M112" s="215"/>
      <c r="N112" s="215"/>
      <c r="O112" s="216"/>
      <c r="P112" s="22"/>
      <c r="Q112" s="22"/>
      <c r="R112" s="22"/>
      <c r="S112" s="30"/>
      <c r="T112" s="246"/>
      <c r="U112" s="8" t="s">
        <v>2232</v>
      </c>
      <c r="X112" s="220" t="s">
        <v>2214</v>
      </c>
      <c r="Y112" s="233" t="s">
        <v>771</v>
      </c>
      <c r="Z112" s="233"/>
      <c r="AA112" s="233">
        <f t="shared" si="25"/>
        <v>0</v>
      </c>
      <c r="AB112" s="32"/>
      <c r="AC112" s="227">
        <f t="shared" si="26"/>
        <v>1900</v>
      </c>
      <c r="AD112" s="99">
        <f t="shared" si="27"/>
        <v>0</v>
      </c>
      <c r="AE112" s="99">
        <f t="shared" si="31"/>
        <v>124.416438356164</v>
      </c>
      <c r="AF112" s="66">
        <f t="shared" si="32"/>
        <v>-124.416438356164</v>
      </c>
      <c r="AG112" s="66" t="e">
        <f t="shared" si="28"/>
        <v>#DIV/0!</v>
      </c>
      <c r="AH112" s="66"/>
      <c r="AI112" s="32"/>
      <c r="AJ112" s="32"/>
      <c r="AK112" s="99">
        <f t="shared" si="33"/>
        <v>0</v>
      </c>
      <c r="AL112" s="32">
        <f t="shared" si="34"/>
        <v>0</v>
      </c>
      <c r="AM112" s="99">
        <f t="shared" si="35"/>
        <v>0</v>
      </c>
      <c r="AN112" s="99">
        <v>50</v>
      </c>
      <c r="AO112" s="99"/>
      <c r="AP112" s="32">
        <f t="shared" si="29"/>
        <v>50</v>
      </c>
      <c r="AQ112" s="32" t="e">
        <f t="shared" si="36"/>
        <v>#DIV/0!</v>
      </c>
      <c r="AR112" s="32">
        <f t="shared" si="30"/>
        <v>50</v>
      </c>
    </row>
    <row r="113" ht="15.5" customHeight="1" spans="1:44">
      <c r="A113" s="19" t="str">
        <f t="shared" si="24"/>
        <v/>
      </c>
      <c r="B113" s="211"/>
      <c r="C113" s="211"/>
      <c r="D113" s="211"/>
      <c r="E113" s="211"/>
      <c r="F113" s="211"/>
      <c r="G113" s="211"/>
      <c r="H113" s="211"/>
      <c r="I113" s="211"/>
      <c r="J113" s="211"/>
      <c r="K113" s="211"/>
      <c r="L113" s="214"/>
      <c r="M113" s="215"/>
      <c r="N113" s="215"/>
      <c r="O113" s="216"/>
      <c r="P113" s="22"/>
      <c r="Q113" s="22"/>
      <c r="R113" s="22"/>
      <c r="S113" s="30"/>
      <c r="T113" s="246"/>
      <c r="U113" s="8" t="s">
        <v>2233</v>
      </c>
      <c r="X113" s="220" t="s">
        <v>2214</v>
      </c>
      <c r="Y113" s="233" t="s">
        <v>771</v>
      </c>
      <c r="Z113" s="233"/>
      <c r="AA113" s="233">
        <f t="shared" si="25"/>
        <v>0</v>
      </c>
      <c r="AB113" s="32"/>
      <c r="AC113" s="227">
        <f t="shared" si="26"/>
        <v>1900</v>
      </c>
      <c r="AD113" s="99">
        <f t="shared" si="27"/>
        <v>0</v>
      </c>
      <c r="AE113" s="99">
        <f t="shared" si="31"/>
        <v>124.416438356164</v>
      </c>
      <c r="AF113" s="66">
        <f t="shared" si="32"/>
        <v>-124.416438356164</v>
      </c>
      <c r="AG113" s="66" t="e">
        <f t="shared" si="28"/>
        <v>#DIV/0!</v>
      </c>
      <c r="AH113" s="66"/>
      <c r="AI113" s="32"/>
      <c r="AJ113" s="32"/>
      <c r="AK113" s="99">
        <f t="shared" si="33"/>
        <v>0</v>
      </c>
      <c r="AL113" s="32">
        <f t="shared" si="34"/>
        <v>0</v>
      </c>
      <c r="AM113" s="99">
        <f t="shared" si="35"/>
        <v>0</v>
      </c>
      <c r="AN113" s="99">
        <v>60</v>
      </c>
      <c r="AO113" s="99"/>
      <c r="AP113" s="32">
        <f t="shared" si="29"/>
        <v>60</v>
      </c>
      <c r="AQ113" s="32" t="e">
        <f t="shared" si="36"/>
        <v>#DIV/0!</v>
      </c>
      <c r="AR113" s="32">
        <f t="shared" si="30"/>
        <v>60</v>
      </c>
    </row>
    <row r="114" ht="15.5" customHeight="1" spans="1:44">
      <c r="A114" s="19" t="str">
        <f t="shared" si="24"/>
        <v/>
      </c>
      <c r="B114" s="211"/>
      <c r="C114" s="211"/>
      <c r="D114" s="211"/>
      <c r="E114" s="211"/>
      <c r="F114" s="211"/>
      <c r="G114" s="211"/>
      <c r="H114" s="211"/>
      <c r="I114" s="211"/>
      <c r="J114" s="211"/>
      <c r="K114" s="211"/>
      <c r="L114" s="214"/>
      <c r="M114" s="215"/>
      <c r="N114" s="215"/>
      <c r="O114" s="216"/>
      <c r="P114" s="22"/>
      <c r="Q114" s="22"/>
      <c r="R114" s="22"/>
      <c r="S114" s="30"/>
      <c r="T114" s="246"/>
      <c r="U114" s="8" t="s">
        <v>2234</v>
      </c>
      <c r="X114" s="220" t="s">
        <v>2214</v>
      </c>
      <c r="Y114" s="233" t="s">
        <v>771</v>
      </c>
      <c r="Z114" s="233"/>
      <c r="AA114" s="233">
        <f t="shared" si="25"/>
        <v>0</v>
      </c>
      <c r="AB114" s="32"/>
      <c r="AC114" s="227">
        <f t="shared" si="26"/>
        <v>1900</v>
      </c>
      <c r="AD114" s="99">
        <f t="shared" si="27"/>
        <v>0</v>
      </c>
      <c r="AE114" s="99">
        <f t="shared" si="31"/>
        <v>124.416438356164</v>
      </c>
      <c r="AF114" s="66">
        <f t="shared" si="32"/>
        <v>-124.416438356164</v>
      </c>
      <c r="AG114" s="66" t="e">
        <f t="shared" si="28"/>
        <v>#DIV/0!</v>
      </c>
      <c r="AH114" s="66"/>
      <c r="AI114" s="32"/>
      <c r="AJ114" s="32"/>
      <c r="AK114" s="99">
        <f t="shared" si="33"/>
        <v>0</v>
      </c>
      <c r="AL114" s="32">
        <f t="shared" si="34"/>
        <v>0</v>
      </c>
      <c r="AM114" s="99">
        <f t="shared" si="35"/>
        <v>0</v>
      </c>
      <c r="AN114" s="99">
        <v>50</v>
      </c>
      <c r="AO114" s="99"/>
      <c r="AP114" s="32">
        <f t="shared" si="29"/>
        <v>50</v>
      </c>
      <c r="AQ114" s="32" t="e">
        <f t="shared" si="36"/>
        <v>#DIV/0!</v>
      </c>
      <c r="AR114" s="32">
        <f t="shared" si="30"/>
        <v>50</v>
      </c>
    </row>
    <row r="115" ht="15.5" customHeight="1" spans="1:44">
      <c r="A115" s="19" t="str">
        <f t="shared" si="24"/>
        <v/>
      </c>
      <c r="B115" s="211"/>
      <c r="C115" s="211"/>
      <c r="D115" s="211"/>
      <c r="E115" s="211"/>
      <c r="F115" s="211"/>
      <c r="G115" s="211"/>
      <c r="H115" s="211"/>
      <c r="I115" s="211"/>
      <c r="J115" s="211"/>
      <c r="K115" s="211"/>
      <c r="L115" s="214"/>
      <c r="M115" s="215"/>
      <c r="N115" s="215"/>
      <c r="O115" s="216"/>
      <c r="P115" s="22"/>
      <c r="Q115" s="22"/>
      <c r="R115" s="22"/>
      <c r="S115" s="30"/>
      <c r="T115" s="246"/>
      <c r="U115" s="8" t="s">
        <v>2235</v>
      </c>
      <c r="X115" s="220" t="s">
        <v>2214</v>
      </c>
      <c r="Y115" s="233" t="s">
        <v>771</v>
      </c>
      <c r="Z115" s="233"/>
      <c r="AA115" s="233">
        <f t="shared" si="25"/>
        <v>0</v>
      </c>
      <c r="AB115" s="32"/>
      <c r="AC115" s="227">
        <f t="shared" si="26"/>
        <v>1900</v>
      </c>
      <c r="AD115" s="99">
        <f t="shared" si="27"/>
        <v>0</v>
      </c>
      <c r="AE115" s="99">
        <f t="shared" si="31"/>
        <v>124.416438356164</v>
      </c>
      <c r="AF115" s="66">
        <f t="shared" si="32"/>
        <v>-124.416438356164</v>
      </c>
      <c r="AG115" s="66" t="e">
        <f t="shared" si="28"/>
        <v>#DIV/0!</v>
      </c>
      <c r="AH115" s="66"/>
      <c r="AI115" s="32"/>
      <c r="AJ115" s="32"/>
      <c r="AK115" s="99">
        <f t="shared" si="33"/>
        <v>0</v>
      </c>
      <c r="AL115" s="32">
        <f t="shared" si="34"/>
        <v>0</v>
      </c>
      <c r="AM115" s="99">
        <f t="shared" si="35"/>
        <v>0</v>
      </c>
      <c r="AN115" s="99">
        <v>50</v>
      </c>
      <c r="AO115" s="99"/>
      <c r="AP115" s="32">
        <f t="shared" si="29"/>
        <v>50</v>
      </c>
      <c r="AQ115" s="32" t="e">
        <f t="shared" si="36"/>
        <v>#DIV/0!</v>
      </c>
      <c r="AR115" s="32">
        <f t="shared" si="30"/>
        <v>50</v>
      </c>
    </row>
    <row r="116" ht="15.5" customHeight="1" spans="1:44">
      <c r="A116" s="19" t="str">
        <f t="shared" si="24"/>
        <v/>
      </c>
      <c r="B116" s="211"/>
      <c r="C116" s="211"/>
      <c r="D116" s="211"/>
      <c r="E116" s="211"/>
      <c r="F116" s="211"/>
      <c r="G116" s="211"/>
      <c r="H116" s="211"/>
      <c r="I116" s="211"/>
      <c r="J116" s="211"/>
      <c r="K116" s="211"/>
      <c r="L116" s="214"/>
      <c r="M116" s="215"/>
      <c r="N116" s="215"/>
      <c r="O116" s="216"/>
      <c r="P116" s="22"/>
      <c r="Q116" s="22"/>
      <c r="R116" s="22"/>
      <c r="S116" s="30"/>
      <c r="T116" s="246"/>
      <c r="U116" s="8" t="s">
        <v>2236</v>
      </c>
      <c r="X116" s="220" t="s">
        <v>2214</v>
      </c>
      <c r="Y116" s="233" t="s">
        <v>771</v>
      </c>
      <c r="Z116" s="233"/>
      <c r="AA116" s="233">
        <f t="shared" si="25"/>
        <v>0</v>
      </c>
      <c r="AB116" s="32"/>
      <c r="AC116" s="227">
        <f t="shared" si="26"/>
        <v>1900</v>
      </c>
      <c r="AD116" s="99">
        <f t="shared" si="27"/>
        <v>0</v>
      </c>
      <c r="AE116" s="99">
        <f t="shared" si="31"/>
        <v>124.416438356164</v>
      </c>
      <c r="AF116" s="66">
        <f t="shared" si="32"/>
        <v>-124.416438356164</v>
      </c>
      <c r="AG116" s="66" t="e">
        <f t="shared" si="28"/>
        <v>#DIV/0!</v>
      </c>
      <c r="AH116" s="66"/>
      <c r="AI116" s="32"/>
      <c r="AJ116" s="32"/>
      <c r="AK116" s="99">
        <f t="shared" si="33"/>
        <v>0</v>
      </c>
      <c r="AL116" s="32">
        <f t="shared" si="34"/>
        <v>0</v>
      </c>
      <c r="AM116" s="99">
        <f t="shared" si="35"/>
        <v>0</v>
      </c>
      <c r="AN116" s="99">
        <v>50</v>
      </c>
      <c r="AO116" s="99"/>
      <c r="AP116" s="32">
        <f t="shared" si="29"/>
        <v>50</v>
      </c>
      <c r="AQ116" s="32" t="e">
        <f t="shared" si="36"/>
        <v>#DIV/0!</v>
      </c>
      <c r="AR116" s="32">
        <f t="shared" si="30"/>
        <v>50</v>
      </c>
    </row>
    <row r="117" ht="15.5" customHeight="1" spans="1:44">
      <c r="A117" s="19" t="str">
        <f t="shared" si="24"/>
        <v/>
      </c>
      <c r="B117" s="211"/>
      <c r="C117" s="212"/>
      <c r="D117" s="211"/>
      <c r="E117" s="211"/>
      <c r="F117" s="211"/>
      <c r="G117" s="211"/>
      <c r="H117" s="211"/>
      <c r="I117" s="211"/>
      <c r="J117" s="211"/>
      <c r="K117" s="211"/>
      <c r="L117" s="214"/>
      <c r="M117" s="215"/>
      <c r="N117" s="215"/>
      <c r="O117" s="216"/>
      <c r="P117" s="22"/>
      <c r="Q117" s="22"/>
      <c r="R117" s="22"/>
      <c r="S117" s="30"/>
      <c r="T117" s="246"/>
      <c r="U117" s="8" t="s">
        <v>2237</v>
      </c>
      <c r="X117" s="220" t="s">
        <v>2214</v>
      </c>
      <c r="Y117" s="233" t="s">
        <v>771</v>
      </c>
      <c r="Z117" s="233"/>
      <c r="AA117" s="233">
        <f t="shared" si="25"/>
        <v>0</v>
      </c>
      <c r="AB117" s="32"/>
      <c r="AC117" s="227">
        <f t="shared" si="26"/>
        <v>1900</v>
      </c>
      <c r="AD117" s="99">
        <f t="shared" si="27"/>
        <v>0</v>
      </c>
      <c r="AE117" s="99">
        <f t="shared" si="31"/>
        <v>124.416438356164</v>
      </c>
      <c r="AF117" s="66">
        <f t="shared" si="32"/>
        <v>-124.416438356164</v>
      </c>
      <c r="AG117" s="66" t="e">
        <f t="shared" si="28"/>
        <v>#DIV/0!</v>
      </c>
      <c r="AH117" s="66"/>
      <c r="AI117" s="32"/>
      <c r="AJ117" s="32"/>
      <c r="AK117" s="99">
        <f t="shared" si="33"/>
        <v>0</v>
      </c>
      <c r="AL117" s="32">
        <f t="shared" si="34"/>
        <v>0</v>
      </c>
      <c r="AM117" s="99">
        <f t="shared" si="35"/>
        <v>0</v>
      </c>
      <c r="AN117" s="99">
        <v>60</v>
      </c>
      <c r="AO117" s="99"/>
      <c r="AP117" s="32">
        <f t="shared" si="29"/>
        <v>60</v>
      </c>
      <c r="AQ117" s="32" t="e">
        <f t="shared" si="36"/>
        <v>#DIV/0!</v>
      </c>
      <c r="AR117" s="32">
        <f t="shared" si="30"/>
        <v>60</v>
      </c>
    </row>
    <row r="118" ht="15.5" customHeight="1" spans="1:44">
      <c r="A118" s="19" t="str">
        <f t="shared" si="24"/>
        <v/>
      </c>
      <c r="B118" s="211"/>
      <c r="C118" s="211"/>
      <c r="D118" s="211"/>
      <c r="E118" s="211"/>
      <c r="F118" s="211"/>
      <c r="G118" s="211"/>
      <c r="H118" s="211"/>
      <c r="I118" s="211"/>
      <c r="J118" s="211"/>
      <c r="K118" s="211"/>
      <c r="L118" s="214"/>
      <c r="M118" s="215"/>
      <c r="N118" s="215"/>
      <c r="O118" s="216"/>
      <c r="P118" s="22"/>
      <c r="Q118" s="22"/>
      <c r="R118" s="22"/>
      <c r="S118" s="30"/>
      <c r="T118" s="246"/>
      <c r="U118" s="8" t="s">
        <v>2238</v>
      </c>
      <c r="X118" s="220" t="s">
        <v>2214</v>
      </c>
      <c r="Y118" s="233" t="s">
        <v>771</v>
      </c>
      <c r="Z118" s="233"/>
      <c r="AA118" s="233">
        <f t="shared" si="25"/>
        <v>0</v>
      </c>
      <c r="AB118" s="32"/>
      <c r="AC118" s="227">
        <f t="shared" si="26"/>
        <v>1900</v>
      </c>
      <c r="AD118" s="99">
        <v>6</v>
      </c>
      <c r="AE118" s="99">
        <f t="shared" si="31"/>
        <v>124.416438356164</v>
      </c>
      <c r="AF118" s="32">
        <f t="shared" si="32"/>
        <v>-118.416438356164</v>
      </c>
      <c r="AG118" s="66">
        <f t="shared" ref="AG118:AG142" si="37">IF(ROUND(((AD118-AE118)/AD118)*100,0)&lt;15,15,ROUND(((AD118-AE118)/AD118)*100,0))</f>
        <v>15</v>
      </c>
      <c r="AH118" s="66"/>
      <c r="AI118" s="32"/>
      <c r="AJ118" s="32"/>
      <c r="AK118" s="99">
        <f t="shared" si="33"/>
        <v>0</v>
      </c>
      <c r="AL118" s="32">
        <f t="shared" si="34"/>
        <v>0</v>
      </c>
      <c r="AM118" s="99">
        <f t="shared" si="35"/>
        <v>0</v>
      </c>
      <c r="AN118" s="99">
        <v>70</v>
      </c>
      <c r="AO118" s="99"/>
      <c r="AP118" s="32">
        <f t="shared" ref="AP118:AP141" si="38">AN118</f>
        <v>70</v>
      </c>
      <c r="AQ118" s="32">
        <f t="shared" si="36"/>
        <v>15</v>
      </c>
      <c r="AR118" s="32">
        <f t="shared" ref="AR118:AR141" si="39">AP118</f>
        <v>70</v>
      </c>
    </row>
    <row r="119" ht="15.5" customHeight="1" spans="1:44">
      <c r="A119" s="19" t="str">
        <f t="shared" si="24"/>
        <v/>
      </c>
      <c r="B119" s="211"/>
      <c r="C119" s="211"/>
      <c r="D119" s="211"/>
      <c r="E119" s="211"/>
      <c r="F119" s="211"/>
      <c r="G119" s="211"/>
      <c r="H119" s="211"/>
      <c r="I119" s="211"/>
      <c r="J119" s="211"/>
      <c r="K119" s="211"/>
      <c r="L119" s="214"/>
      <c r="M119" s="215"/>
      <c r="N119" s="215"/>
      <c r="O119" s="216"/>
      <c r="P119" s="22"/>
      <c r="Q119" s="22"/>
      <c r="R119" s="22"/>
      <c r="S119" s="30"/>
      <c r="T119" s="246"/>
      <c r="U119" s="8" t="s">
        <v>2239</v>
      </c>
      <c r="X119" s="220" t="s">
        <v>2214</v>
      </c>
      <c r="Y119" s="233" t="s">
        <v>771</v>
      </c>
      <c r="Z119" s="233"/>
      <c r="AA119" s="233">
        <f t="shared" si="25"/>
        <v>0</v>
      </c>
      <c r="AB119" s="32"/>
      <c r="AC119" s="227">
        <f t="shared" si="26"/>
        <v>1900</v>
      </c>
      <c r="AD119" s="99">
        <v>6</v>
      </c>
      <c r="AE119" s="99">
        <f t="shared" si="31"/>
        <v>124.416438356164</v>
      </c>
      <c r="AF119" s="32">
        <f t="shared" si="32"/>
        <v>-118.416438356164</v>
      </c>
      <c r="AG119" s="66">
        <f t="shared" si="37"/>
        <v>15</v>
      </c>
      <c r="AH119" s="66"/>
      <c r="AI119" s="32"/>
      <c r="AJ119" s="32"/>
      <c r="AK119" s="99">
        <f t="shared" si="33"/>
        <v>0</v>
      </c>
      <c r="AL119" s="32">
        <f t="shared" si="34"/>
        <v>0</v>
      </c>
      <c r="AM119" s="99">
        <f t="shared" si="35"/>
        <v>0</v>
      </c>
      <c r="AN119" s="99">
        <v>70</v>
      </c>
      <c r="AO119" s="99"/>
      <c r="AP119" s="32">
        <f t="shared" si="38"/>
        <v>70</v>
      </c>
      <c r="AQ119" s="32">
        <f t="shared" si="36"/>
        <v>15</v>
      </c>
      <c r="AR119" s="32">
        <f t="shared" si="39"/>
        <v>70</v>
      </c>
    </row>
    <row r="120" ht="15.5" customHeight="1" spans="1:44">
      <c r="A120" s="19" t="str">
        <f t="shared" si="24"/>
        <v/>
      </c>
      <c r="B120" s="211"/>
      <c r="C120" s="211"/>
      <c r="D120" s="211"/>
      <c r="E120" s="211"/>
      <c r="F120" s="211"/>
      <c r="G120" s="211"/>
      <c r="H120" s="211"/>
      <c r="I120" s="211"/>
      <c r="J120" s="211"/>
      <c r="K120" s="211"/>
      <c r="L120" s="214"/>
      <c r="M120" s="215"/>
      <c r="N120" s="215"/>
      <c r="O120" s="216"/>
      <c r="P120" s="22"/>
      <c r="Q120" s="22"/>
      <c r="R120" s="22"/>
      <c r="S120" s="30"/>
      <c r="T120" s="246"/>
      <c r="U120" s="8" t="s">
        <v>2240</v>
      </c>
      <c r="X120" s="220" t="s">
        <v>2214</v>
      </c>
      <c r="Y120" s="233" t="s">
        <v>771</v>
      </c>
      <c r="Z120" s="233"/>
      <c r="AA120" s="233">
        <f t="shared" si="25"/>
        <v>0</v>
      </c>
      <c r="AB120" s="32"/>
      <c r="AC120" s="227">
        <f t="shared" si="26"/>
        <v>1900</v>
      </c>
      <c r="AD120" s="99">
        <v>6</v>
      </c>
      <c r="AE120" s="99">
        <f t="shared" si="31"/>
        <v>124.416438356164</v>
      </c>
      <c r="AF120" s="32">
        <f t="shared" si="32"/>
        <v>-118.416438356164</v>
      </c>
      <c r="AG120" s="66">
        <f t="shared" si="37"/>
        <v>15</v>
      </c>
      <c r="AH120" s="66"/>
      <c r="AI120" s="32"/>
      <c r="AJ120" s="32"/>
      <c r="AK120" s="99">
        <f t="shared" si="33"/>
        <v>0</v>
      </c>
      <c r="AL120" s="32">
        <f t="shared" si="34"/>
        <v>0</v>
      </c>
      <c r="AM120" s="99">
        <f t="shared" si="35"/>
        <v>0</v>
      </c>
      <c r="AN120" s="99">
        <v>70</v>
      </c>
      <c r="AO120" s="99"/>
      <c r="AP120" s="32">
        <f t="shared" si="38"/>
        <v>70</v>
      </c>
      <c r="AQ120" s="32">
        <f t="shared" si="36"/>
        <v>15</v>
      </c>
      <c r="AR120" s="32">
        <f t="shared" si="39"/>
        <v>70</v>
      </c>
    </row>
    <row r="121" ht="15.5" customHeight="1" spans="1:44">
      <c r="A121" s="19" t="str">
        <f t="shared" si="24"/>
        <v/>
      </c>
      <c r="B121" s="211"/>
      <c r="C121" s="211"/>
      <c r="D121" s="211"/>
      <c r="E121" s="211"/>
      <c r="F121" s="211"/>
      <c r="G121" s="211"/>
      <c r="H121" s="211"/>
      <c r="I121" s="211"/>
      <c r="J121" s="211"/>
      <c r="K121" s="211"/>
      <c r="L121" s="214"/>
      <c r="M121" s="215"/>
      <c r="N121" s="215"/>
      <c r="O121" s="216"/>
      <c r="P121" s="22"/>
      <c r="Q121" s="22"/>
      <c r="R121" s="22"/>
      <c r="S121" s="30"/>
      <c r="T121" s="246"/>
      <c r="U121" s="8" t="s">
        <v>2241</v>
      </c>
      <c r="X121" s="220" t="s">
        <v>2214</v>
      </c>
      <c r="Y121" s="233" t="s">
        <v>771</v>
      </c>
      <c r="Z121" s="233"/>
      <c r="AA121" s="233">
        <f t="shared" si="25"/>
        <v>0</v>
      </c>
      <c r="AB121" s="32"/>
      <c r="AC121" s="227">
        <f t="shared" si="26"/>
        <v>1900</v>
      </c>
      <c r="AD121" s="99">
        <v>6</v>
      </c>
      <c r="AE121" s="99">
        <f t="shared" si="31"/>
        <v>124.416438356164</v>
      </c>
      <c r="AF121" s="32">
        <f t="shared" si="32"/>
        <v>-118.416438356164</v>
      </c>
      <c r="AG121" s="66">
        <f t="shared" si="37"/>
        <v>15</v>
      </c>
      <c r="AH121" s="66"/>
      <c r="AI121" s="32"/>
      <c r="AJ121" s="32"/>
      <c r="AK121" s="99">
        <f t="shared" si="33"/>
        <v>0</v>
      </c>
      <c r="AL121" s="32">
        <f t="shared" si="34"/>
        <v>0</v>
      </c>
      <c r="AM121" s="99">
        <f t="shared" si="35"/>
        <v>0</v>
      </c>
      <c r="AN121" s="99">
        <v>70</v>
      </c>
      <c r="AO121" s="99"/>
      <c r="AP121" s="32">
        <f t="shared" si="38"/>
        <v>70</v>
      </c>
      <c r="AQ121" s="32">
        <f t="shared" si="36"/>
        <v>15</v>
      </c>
      <c r="AR121" s="32">
        <f t="shared" si="39"/>
        <v>70</v>
      </c>
    </row>
    <row r="122" ht="15.5" customHeight="1" spans="1:44">
      <c r="A122" s="19" t="str">
        <f t="shared" si="24"/>
        <v/>
      </c>
      <c r="B122" s="211"/>
      <c r="C122" s="211"/>
      <c r="D122" s="211"/>
      <c r="E122" s="211"/>
      <c r="F122" s="211"/>
      <c r="G122" s="211"/>
      <c r="H122" s="211"/>
      <c r="I122" s="211"/>
      <c r="J122" s="211"/>
      <c r="K122" s="211"/>
      <c r="L122" s="214"/>
      <c r="M122" s="215"/>
      <c r="N122" s="215"/>
      <c r="O122" s="216"/>
      <c r="P122" s="22"/>
      <c r="Q122" s="22"/>
      <c r="R122" s="22"/>
      <c r="S122" s="30"/>
      <c r="T122" s="246"/>
      <c r="U122" s="8" t="s">
        <v>2242</v>
      </c>
      <c r="X122" s="220" t="s">
        <v>2214</v>
      </c>
      <c r="Y122" s="233" t="s">
        <v>771</v>
      </c>
      <c r="Z122" s="233"/>
      <c r="AA122" s="233">
        <f t="shared" si="25"/>
        <v>0</v>
      </c>
      <c r="AB122" s="32"/>
      <c r="AC122" s="227">
        <f t="shared" si="26"/>
        <v>1900</v>
      </c>
      <c r="AD122" s="99">
        <v>6</v>
      </c>
      <c r="AE122" s="99">
        <f t="shared" si="31"/>
        <v>124.416438356164</v>
      </c>
      <c r="AF122" s="32">
        <f t="shared" si="32"/>
        <v>-118.416438356164</v>
      </c>
      <c r="AG122" s="66">
        <f t="shared" si="37"/>
        <v>15</v>
      </c>
      <c r="AH122" s="66"/>
      <c r="AI122" s="32"/>
      <c r="AJ122" s="32"/>
      <c r="AK122" s="99">
        <f t="shared" si="33"/>
        <v>0</v>
      </c>
      <c r="AL122" s="32">
        <f t="shared" si="34"/>
        <v>0</v>
      </c>
      <c r="AM122" s="99">
        <f t="shared" si="35"/>
        <v>0</v>
      </c>
      <c r="AN122" s="99">
        <v>70</v>
      </c>
      <c r="AO122" s="99"/>
      <c r="AP122" s="32">
        <f t="shared" si="38"/>
        <v>70</v>
      </c>
      <c r="AQ122" s="32">
        <f t="shared" si="36"/>
        <v>15</v>
      </c>
      <c r="AR122" s="32">
        <f t="shared" si="39"/>
        <v>70</v>
      </c>
    </row>
    <row r="123" ht="15.5" customHeight="1" spans="1:44">
      <c r="A123" s="19" t="str">
        <f t="shared" si="24"/>
        <v/>
      </c>
      <c r="B123" s="211"/>
      <c r="C123" s="211"/>
      <c r="D123" s="211"/>
      <c r="E123" s="211"/>
      <c r="F123" s="211"/>
      <c r="G123" s="211"/>
      <c r="H123" s="211"/>
      <c r="I123" s="211"/>
      <c r="J123" s="211"/>
      <c r="K123" s="211"/>
      <c r="L123" s="214"/>
      <c r="M123" s="215"/>
      <c r="N123" s="215"/>
      <c r="O123" s="216"/>
      <c r="P123" s="22"/>
      <c r="Q123" s="22"/>
      <c r="R123" s="22"/>
      <c r="S123" s="30"/>
      <c r="T123" s="246"/>
      <c r="U123" s="8" t="s">
        <v>2243</v>
      </c>
      <c r="X123" s="220" t="s">
        <v>2214</v>
      </c>
      <c r="Y123" s="233" t="s">
        <v>771</v>
      </c>
      <c r="Z123" s="233"/>
      <c r="AA123" s="233">
        <f t="shared" si="25"/>
        <v>0</v>
      </c>
      <c r="AB123" s="32"/>
      <c r="AC123" s="227">
        <f t="shared" si="26"/>
        <v>1900</v>
      </c>
      <c r="AD123" s="99">
        <v>6</v>
      </c>
      <c r="AE123" s="99">
        <f t="shared" si="31"/>
        <v>124.416438356164</v>
      </c>
      <c r="AF123" s="32">
        <f t="shared" si="32"/>
        <v>-118.416438356164</v>
      </c>
      <c r="AG123" s="66">
        <f t="shared" si="37"/>
        <v>15</v>
      </c>
      <c r="AH123" s="66"/>
      <c r="AI123" s="32"/>
      <c r="AJ123" s="32"/>
      <c r="AK123" s="99">
        <f t="shared" si="33"/>
        <v>0</v>
      </c>
      <c r="AL123" s="32">
        <f t="shared" si="34"/>
        <v>0</v>
      </c>
      <c r="AM123" s="99">
        <f t="shared" si="35"/>
        <v>0</v>
      </c>
      <c r="AN123" s="99">
        <v>70</v>
      </c>
      <c r="AO123" s="99"/>
      <c r="AP123" s="32">
        <f t="shared" si="38"/>
        <v>70</v>
      </c>
      <c r="AQ123" s="32">
        <f t="shared" si="36"/>
        <v>15</v>
      </c>
      <c r="AR123" s="32">
        <f t="shared" si="39"/>
        <v>70</v>
      </c>
    </row>
    <row r="124" ht="15.5" customHeight="1" spans="1:44">
      <c r="A124" s="19" t="str">
        <f t="shared" si="24"/>
        <v/>
      </c>
      <c r="B124" s="211"/>
      <c r="C124" s="211"/>
      <c r="D124" s="211"/>
      <c r="E124" s="211"/>
      <c r="F124" s="211"/>
      <c r="G124" s="211"/>
      <c r="H124" s="211"/>
      <c r="I124" s="211"/>
      <c r="J124" s="211"/>
      <c r="K124" s="211"/>
      <c r="L124" s="214"/>
      <c r="M124" s="215"/>
      <c r="N124" s="215"/>
      <c r="O124" s="216"/>
      <c r="P124" s="22"/>
      <c r="Q124" s="22"/>
      <c r="R124" s="22"/>
      <c r="S124" s="30"/>
      <c r="T124" s="246"/>
      <c r="U124" s="8" t="s">
        <v>2244</v>
      </c>
      <c r="X124" s="220" t="s">
        <v>2214</v>
      </c>
      <c r="Y124" s="233" t="s">
        <v>771</v>
      </c>
      <c r="Z124" s="232"/>
      <c r="AA124" s="32">
        <f t="shared" si="25"/>
        <v>0</v>
      </c>
      <c r="AB124" s="32"/>
      <c r="AC124" s="227">
        <f t="shared" si="26"/>
        <v>1900</v>
      </c>
      <c r="AD124" s="99">
        <f t="shared" ref="AD124:AD142" si="40">K124</f>
        <v>0</v>
      </c>
      <c r="AE124" s="99">
        <f t="shared" si="31"/>
        <v>124.416438356164</v>
      </c>
      <c r="AF124" s="66">
        <f t="shared" si="32"/>
        <v>-124.416438356164</v>
      </c>
      <c r="AG124" s="66" t="e">
        <f t="shared" si="37"/>
        <v>#DIV/0!</v>
      </c>
      <c r="AH124" s="66"/>
      <c r="AI124" s="32"/>
      <c r="AJ124" s="32"/>
      <c r="AK124" s="99">
        <f t="shared" si="33"/>
        <v>0</v>
      </c>
      <c r="AL124" s="32">
        <f t="shared" si="34"/>
        <v>0</v>
      </c>
      <c r="AM124" s="99">
        <f t="shared" si="35"/>
        <v>0</v>
      </c>
      <c r="AN124" s="99">
        <v>50</v>
      </c>
      <c r="AO124" s="99"/>
      <c r="AP124" s="32">
        <f t="shared" si="38"/>
        <v>50</v>
      </c>
      <c r="AQ124" s="32" t="e">
        <f t="shared" si="36"/>
        <v>#DIV/0!</v>
      </c>
      <c r="AR124" s="32">
        <f t="shared" si="39"/>
        <v>50</v>
      </c>
    </row>
    <row r="125" ht="15.5" customHeight="1" spans="1:44">
      <c r="A125" s="19" t="str">
        <f t="shared" si="24"/>
        <v/>
      </c>
      <c r="B125" s="211"/>
      <c r="C125" s="211"/>
      <c r="D125" s="211"/>
      <c r="E125" s="211"/>
      <c r="F125" s="211"/>
      <c r="G125" s="211"/>
      <c r="H125" s="211"/>
      <c r="I125" s="211"/>
      <c r="J125" s="211"/>
      <c r="K125" s="211"/>
      <c r="L125" s="214"/>
      <c r="M125" s="215"/>
      <c r="N125" s="215"/>
      <c r="O125" s="216"/>
      <c r="P125" s="22"/>
      <c r="Q125" s="22"/>
      <c r="R125" s="22"/>
      <c r="S125" s="30"/>
      <c r="T125" s="246"/>
      <c r="U125" s="8" t="s">
        <v>2245</v>
      </c>
      <c r="X125" s="220" t="s">
        <v>2214</v>
      </c>
      <c r="Y125" s="233" t="s">
        <v>771</v>
      </c>
      <c r="Z125" s="232"/>
      <c r="AA125" s="32">
        <f t="shared" si="25"/>
        <v>0</v>
      </c>
      <c r="AB125" s="32"/>
      <c r="AC125" s="227">
        <f t="shared" si="26"/>
        <v>1900</v>
      </c>
      <c r="AD125" s="99">
        <f t="shared" si="40"/>
        <v>0</v>
      </c>
      <c r="AE125" s="99">
        <f t="shared" si="31"/>
        <v>124.416438356164</v>
      </c>
      <c r="AF125" s="66">
        <f t="shared" si="32"/>
        <v>-124.416438356164</v>
      </c>
      <c r="AG125" s="66" t="e">
        <f t="shared" si="37"/>
        <v>#DIV/0!</v>
      </c>
      <c r="AH125" s="66"/>
      <c r="AI125" s="32"/>
      <c r="AJ125" s="32"/>
      <c r="AK125" s="99">
        <f t="shared" si="33"/>
        <v>0</v>
      </c>
      <c r="AL125" s="32">
        <f t="shared" si="34"/>
        <v>0</v>
      </c>
      <c r="AM125" s="99">
        <f t="shared" si="35"/>
        <v>0</v>
      </c>
      <c r="AN125" s="99">
        <v>50</v>
      </c>
      <c r="AO125" s="99"/>
      <c r="AP125" s="32">
        <f t="shared" si="38"/>
        <v>50</v>
      </c>
      <c r="AQ125" s="32" t="e">
        <f t="shared" si="36"/>
        <v>#DIV/0!</v>
      </c>
      <c r="AR125" s="32">
        <f t="shared" si="39"/>
        <v>50</v>
      </c>
    </row>
    <row r="126" ht="15.5" customHeight="1" spans="1:44">
      <c r="A126" s="19" t="str">
        <f t="shared" si="24"/>
        <v/>
      </c>
      <c r="B126" s="211"/>
      <c r="C126" s="212"/>
      <c r="D126" s="211"/>
      <c r="E126" s="211"/>
      <c r="F126" s="211"/>
      <c r="G126" s="211"/>
      <c r="H126" s="211"/>
      <c r="I126" s="211"/>
      <c r="J126" s="211"/>
      <c r="K126" s="211"/>
      <c r="L126" s="214"/>
      <c r="M126" s="215"/>
      <c r="N126" s="215"/>
      <c r="O126" s="216"/>
      <c r="P126" s="22"/>
      <c r="Q126" s="22"/>
      <c r="R126" s="22"/>
      <c r="S126" s="30"/>
      <c r="T126" s="219"/>
      <c r="U126" s="8" t="s">
        <v>2246</v>
      </c>
      <c r="X126" s="233" t="s">
        <v>2121</v>
      </c>
      <c r="Y126" s="233" t="s">
        <v>771</v>
      </c>
      <c r="Z126" s="232"/>
      <c r="AA126" s="32">
        <f t="shared" si="25"/>
        <v>0</v>
      </c>
      <c r="AB126" s="32"/>
      <c r="AC126" s="227">
        <f t="shared" si="26"/>
        <v>1900</v>
      </c>
      <c r="AD126" s="99">
        <f t="shared" si="40"/>
        <v>0</v>
      </c>
      <c r="AE126" s="99">
        <f t="shared" si="31"/>
        <v>124.416438356164</v>
      </c>
      <c r="AF126" s="66">
        <f t="shared" si="32"/>
        <v>-124.416438356164</v>
      </c>
      <c r="AG126" s="66" t="e">
        <f t="shared" si="37"/>
        <v>#DIV/0!</v>
      </c>
      <c r="AH126" s="66"/>
      <c r="AI126" s="32"/>
      <c r="AJ126" s="32"/>
      <c r="AK126" s="99">
        <f t="shared" si="33"/>
        <v>0</v>
      </c>
      <c r="AL126" s="32">
        <f t="shared" si="34"/>
        <v>0</v>
      </c>
      <c r="AM126" s="99">
        <f t="shared" si="35"/>
        <v>0</v>
      </c>
      <c r="AN126" s="99">
        <v>900</v>
      </c>
      <c r="AO126" s="99"/>
      <c r="AP126" s="32">
        <f t="shared" si="38"/>
        <v>900</v>
      </c>
      <c r="AQ126" s="32" t="e">
        <f t="shared" si="36"/>
        <v>#DIV/0!</v>
      </c>
      <c r="AR126" s="32">
        <f t="shared" si="39"/>
        <v>900</v>
      </c>
    </row>
    <row r="127" ht="15.5" customHeight="1" spans="1:44">
      <c r="A127" s="19" t="str">
        <f t="shared" si="24"/>
        <v/>
      </c>
      <c r="B127" s="211"/>
      <c r="C127" s="211"/>
      <c r="D127" s="211"/>
      <c r="E127" s="211"/>
      <c r="F127" s="211"/>
      <c r="G127" s="211"/>
      <c r="H127" s="211"/>
      <c r="I127" s="211"/>
      <c r="J127" s="211"/>
      <c r="K127" s="211"/>
      <c r="L127" s="214"/>
      <c r="M127" s="215"/>
      <c r="N127" s="215"/>
      <c r="O127" s="216"/>
      <c r="P127" s="22"/>
      <c r="Q127" s="22"/>
      <c r="R127" s="22"/>
      <c r="S127" s="30"/>
      <c r="T127" s="219"/>
      <c r="U127" s="8" t="s">
        <v>2247</v>
      </c>
      <c r="X127" s="233" t="s">
        <v>2121</v>
      </c>
      <c r="Y127" s="233" t="s">
        <v>771</v>
      </c>
      <c r="Z127" s="232"/>
      <c r="AA127" s="32">
        <f t="shared" si="25"/>
        <v>0</v>
      </c>
      <c r="AB127" s="32"/>
      <c r="AC127" s="227">
        <f t="shared" si="26"/>
        <v>1900</v>
      </c>
      <c r="AD127" s="99">
        <f t="shared" si="40"/>
        <v>0</v>
      </c>
      <c r="AE127" s="99">
        <f t="shared" si="31"/>
        <v>124.416438356164</v>
      </c>
      <c r="AF127" s="66">
        <f t="shared" si="32"/>
        <v>-124.416438356164</v>
      </c>
      <c r="AG127" s="66" t="e">
        <f t="shared" si="37"/>
        <v>#DIV/0!</v>
      </c>
      <c r="AH127" s="66"/>
      <c r="AI127" s="32"/>
      <c r="AJ127" s="32"/>
      <c r="AK127" s="99">
        <f t="shared" si="33"/>
        <v>0</v>
      </c>
      <c r="AL127" s="32">
        <f t="shared" si="34"/>
        <v>0</v>
      </c>
      <c r="AM127" s="99">
        <f t="shared" si="35"/>
        <v>0</v>
      </c>
      <c r="AN127" s="99">
        <v>150</v>
      </c>
      <c r="AO127" s="99"/>
      <c r="AP127" s="32">
        <f t="shared" si="38"/>
        <v>150</v>
      </c>
      <c r="AQ127" s="32" t="e">
        <f t="shared" si="36"/>
        <v>#DIV/0!</v>
      </c>
      <c r="AR127" s="32">
        <f t="shared" si="39"/>
        <v>150</v>
      </c>
    </row>
    <row r="128" ht="15.5" customHeight="1" spans="1:44">
      <c r="A128" s="19" t="str">
        <f t="shared" si="24"/>
        <v/>
      </c>
      <c r="B128" s="211"/>
      <c r="C128" s="211"/>
      <c r="D128" s="211"/>
      <c r="E128" s="211"/>
      <c r="F128" s="211"/>
      <c r="G128" s="211"/>
      <c r="H128" s="211"/>
      <c r="I128" s="211"/>
      <c r="J128" s="211"/>
      <c r="K128" s="211"/>
      <c r="L128" s="214"/>
      <c r="M128" s="215"/>
      <c r="N128" s="215"/>
      <c r="O128" s="216"/>
      <c r="P128" s="22"/>
      <c r="Q128" s="22"/>
      <c r="R128" s="22"/>
      <c r="S128" s="30"/>
      <c r="T128" s="219"/>
      <c r="U128" s="8" t="s">
        <v>2248</v>
      </c>
      <c r="X128" s="233" t="s">
        <v>2121</v>
      </c>
      <c r="Y128" s="233" t="s">
        <v>771</v>
      </c>
      <c r="Z128" s="232"/>
      <c r="AA128" s="32">
        <f t="shared" si="25"/>
        <v>0</v>
      </c>
      <c r="AB128" s="32"/>
      <c r="AC128" s="227">
        <f t="shared" si="26"/>
        <v>1900</v>
      </c>
      <c r="AD128" s="99">
        <f t="shared" si="40"/>
        <v>0</v>
      </c>
      <c r="AE128" s="99">
        <f t="shared" si="31"/>
        <v>124.416438356164</v>
      </c>
      <c r="AF128" s="66">
        <f t="shared" si="32"/>
        <v>-124.416438356164</v>
      </c>
      <c r="AG128" s="66" t="e">
        <f t="shared" si="37"/>
        <v>#DIV/0!</v>
      </c>
      <c r="AH128" s="66"/>
      <c r="AI128" s="32"/>
      <c r="AJ128" s="32"/>
      <c r="AK128" s="99">
        <f t="shared" si="33"/>
        <v>0</v>
      </c>
      <c r="AL128" s="32">
        <f t="shared" si="34"/>
        <v>0</v>
      </c>
      <c r="AM128" s="99">
        <f t="shared" si="35"/>
        <v>0</v>
      </c>
      <c r="AN128" s="99">
        <v>450</v>
      </c>
      <c r="AO128" s="99"/>
      <c r="AP128" s="32">
        <f t="shared" si="38"/>
        <v>450</v>
      </c>
      <c r="AQ128" s="32" t="e">
        <f t="shared" si="36"/>
        <v>#DIV/0!</v>
      </c>
      <c r="AR128" s="32">
        <f t="shared" si="39"/>
        <v>450</v>
      </c>
    </row>
    <row r="129" ht="15.5" customHeight="1" spans="1:44">
      <c r="A129" s="19" t="str">
        <f t="shared" si="24"/>
        <v/>
      </c>
      <c r="B129" s="211"/>
      <c r="C129" s="211"/>
      <c r="D129" s="211"/>
      <c r="E129" s="211"/>
      <c r="F129" s="211"/>
      <c r="G129" s="211"/>
      <c r="H129" s="211"/>
      <c r="I129" s="211"/>
      <c r="J129" s="211"/>
      <c r="K129" s="211"/>
      <c r="L129" s="214"/>
      <c r="M129" s="215"/>
      <c r="N129" s="215"/>
      <c r="O129" s="216"/>
      <c r="P129" s="22"/>
      <c r="Q129" s="22"/>
      <c r="R129" s="22"/>
      <c r="S129" s="30"/>
      <c r="T129" s="219"/>
      <c r="U129" s="8" t="s">
        <v>2249</v>
      </c>
      <c r="X129" s="233" t="s">
        <v>2121</v>
      </c>
      <c r="Y129" s="233" t="s">
        <v>771</v>
      </c>
      <c r="Z129" s="232"/>
      <c r="AA129" s="32">
        <f t="shared" si="25"/>
        <v>0</v>
      </c>
      <c r="AB129" s="32"/>
      <c r="AC129" s="227">
        <f t="shared" si="26"/>
        <v>1900</v>
      </c>
      <c r="AD129" s="99">
        <f t="shared" si="40"/>
        <v>0</v>
      </c>
      <c r="AE129" s="99">
        <f t="shared" si="31"/>
        <v>124.416438356164</v>
      </c>
      <c r="AF129" s="66">
        <f t="shared" si="32"/>
        <v>-124.416438356164</v>
      </c>
      <c r="AG129" s="66" t="e">
        <f t="shared" si="37"/>
        <v>#DIV/0!</v>
      </c>
      <c r="AH129" s="66"/>
      <c r="AI129" s="32"/>
      <c r="AJ129" s="32"/>
      <c r="AK129" s="99">
        <f t="shared" si="33"/>
        <v>0</v>
      </c>
      <c r="AL129" s="32">
        <f t="shared" si="34"/>
        <v>0</v>
      </c>
      <c r="AM129" s="99">
        <f t="shared" si="35"/>
        <v>0</v>
      </c>
      <c r="AN129" s="99">
        <v>349</v>
      </c>
      <c r="AO129" s="99"/>
      <c r="AP129" s="32">
        <f t="shared" si="38"/>
        <v>349</v>
      </c>
      <c r="AQ129" s="32" t="e">
        <f t="shared" si="36"/>
        <v>#DIV/0!</v>
      </c>
      <c r="AR129" s="32">
        <f t="shared" si="39"/>
        <v>349</v>
      </c>
    </row>
    <row r="130" ht="15.5" customHeight="1" spans="1:44">
      <c r="A130" s="19" t="str">
        <f t="shared" si="24"/>
        <v/>
      </c>
      <c r="B130" s="211"/>
      <c r="C130" s="211"/>
      <c r="D130" s="211"/>
      <c r="E130" s="211"/>
      <c r="F130" s="211"/>
      <c r="G130" s="211"/>
      <c r="H130" s="211"/>
      <c r="I130" s="211"/>
      <c r="J130" s="211"/>
      <c r="K130" s="211"/>
      <c r="L130" s="214"/>
      <c r="M130" s="215"/>
      <c r="N130" s="215"/>
      <c r="O130" s="216"/>
      <c r="P130" s="22"/>
      <c r="Q130" s="22"/>
      <c r="R130" s="22"/>
      <c r="S130" s="30"/>
      <c r="T130" s="219"/>
      <c r="U130" s="8" t="s">
        <v>2250</v>
      </c>
      <c r="X130" s="233" t="s">
        <v>2121</v>
      </c>
      <c r="Y130" s="233" t="s">
        <v>771</v>
      </c>
      <c r="Z130" s="232"/>
      <c r="AA130" s="32">
        <f t="shared" si="25"/>
        <v>0</v>
      </c>
      <c r="AB130" s="32"/>
      <c r="AC130" s="227">
        <f t="shared" si="26"/>
        <v>1900</v>
      </c>
      <c r="AD130" s="99">
        <f t="shared" si="40"/>
        <v>0</v>
      </c>
      <c r="AE130" s="99">
        <f t="shared" si="31"/>
        <v>124.416438356164</v>
      </c>
      <c r="AF130" s="66">
        <f t="shared" si="32"/>
        <v>-124.416438356164</v>
      </c>
      <c r="AG130" s="66" t="e">
        <f t="shared" si="37"/>
        <v>#DIV/0!</v>
      </c>
      <c r="AH130" s="66"/>
      <c r="AI130" s="32"/>
      <c r="AJ130" s="32"/>
      <c r="AK130" s="99">
        <f t="shared" si="33"/>
        <v>0</v>
      </c>
      <c r="AL130" s="32">
        <f t="shared" si="34"/>
        <v>0</v>
      </c>
      <c r="AM130" s="99">
        <f t="shared" si="35"/>
        <v>0</v>
      </c>
      <c r="AN130" s="99">
        <v>4000</v>
      </c>
      <c r="AO130" s="99"/>
      <c r="AP130" s="32">
        <f t="shared" si="38"/>
        <v>4000</v>
      </c>
      <c r="AQ130" s="32" t="e">
        <f t="shared" si="36"/>
        <v>#DIV/0!</v>
      </c>
      <c r="AR130" s="32">
        <f t="shared" si="39"/>
        <v>4000</v>
      </c>
    </row>
    <row r="131" ht="15.5" customHeight="1" spans="1:44">
      <c r="A131" s="19" t="str">
        <f t="shared" si="24"/>
        <v/>
      </c>
      <c r="B131" s="211"/>
      <c r="C131" s="211"/>
      <c r="D131" s="211"/>
      <c r="E131" s="211"/>
      <c r="F131" s="211"/>
      <c r="G131" s="211"/>
      <c r="H131" s="211"/>
      <c r="I131" s="211"/>
      <c r="J131" s="211"/>
      <c r="K131" s="211"/>
      <c r="L131" s="214"/>
      <c r="M131" s="215"/>
      <c r="N131" s="215"/>
      <c r="O131" s="216"/>
      <c r="P131" s="22"/>
      <c r="Q131" s="22"/>
      <c r="R131" s="22"/>
      <c r="S131" s="30"/>
      <c r="T131" s="219"/>
      <c r="U131" s="8" t="s">
        <v>2251</v>
      </c>
      <c r="X131" s="220" t="s">
        <v>2117</v>
      </c>
      <c r="Y131" s="233" t="s">
        <v>771</v>
      </c>
      <c r="Z131" s="232"/>
      <c r="AA131" s="32">
        <f t="shared" si="25"/>
        <v>0</v>
      </c>
      <c r="AB131" s="32"/>
      <c r="AC131" s="227">
        <f t="shared" si="26"/>
        <v>1900</v>
      </c>
      <c r="AD131" s="99">
        <f t="shared" si="40"/>
        <v>0</v>
      </c>
      <c r="AE131" s="99">
        <f t="shared" si="31"/>
        <v>124.416438356164</v>
      </c>
      <c r="AF131" s="66">
        <f t="shared" si="32"/>
        <v>-124.416438356164</v>
      </c>
      <c r="AG131" s="66" t="e">
        <f t="shared" si="37"/>
        <v>#DIV/0!</v>
      </c>
      <c r="AH131" s="66"/>
      <c r="AI131" s="32"/>
      <c r="AJ131" s="32"/>
      <c r="AK131" s="99">
        <f t="shared" si="33"/>
        <v>0</v>
      </c>
      <c r="AL131" s="32">
        <f t="shared" si="34"/>
        <v>0</v>
      </c>
      <c r="AM131" s="99">
        <f t="shared" si="35"/>
        <v>0</v>
      </c>
      <c r="AN131" s="99">
        <v>600</v>
      </c>
      <c r="AO131" s="99"/>
      <c r="AP131" s="32">
        <f t="shared" si="38"/>
        <v>600</v>
      </c>
      <c r="AQ131" s="32" t="e">
        <f t="shared" si="36"/>
        <v>#DIV/0!</v>
      </c>
      <c r="AR131" s="32">
        <f t="shared" si="39"/>
        <v>600</v>
      </c>
    </row>
    <row r="132" ht="15.5" customHeight="1" spans="1:44">
      <c r="A132" s="19" t="str">
        <f t="shared" si="24"/>
        <v/>
      </c>
      <c r="B132" s="211"/>
      <c r="C132" s="212"/>
      <c r="D132" s="211"/>
      <c r="E132" s="211"/>
      <c r="F132" s="211"/>
      <c r="G132" s="211"/>
      <c r="H132" s="211"/>
      <c r="I132" s="211"/>
      <c r="J132" s="211"/>
      <c r="K132" s="211"/>
      <c r="L132" s="214"/>
      <c r="M132" s="215"/>
      <c r="N132" s="215"/>
      <c r="O132" s="216"/>
      <c r="P132" s="22"/>
      <c r="Q132" s="22"/>
      <c r="R132" s="22"/>
      <c r="S132" s="30"/>
      <c r="T132" s="219"/>
      <c r="U132" s="8" t="s">
        <v>2252</v>
      </c>
      <c r="X132" s="220" t="s">
        <v>2117</v>
      </c>
      <c r="Y132" s="233" t="s">
        <v>771</v>
      </c>
      <c r="Z132" s="232"/>
      <c r="AA132" s="32">
        <f t="shared" si="25"/>
        <v>0</v>
      </c>
      <c r="AB132" s="32"/>
      <c r="AC132" s="227">
        <f t="shared" si="26"/>
        <v>1900</v>
      </c>
      <c r="AD132" s="99">
        <f t="shared" si="40"/>
        <v>0</v>
      </c>
      <c r="AE132" s="99">
        <f t="shared" si="31"/>
        <v>124.416438356164</v>
      </c>
      <c r="AF132" s="66">
        <f t="shared" si="32"/>
        <v>-124.416438356164</v>
      </c>
      <c r="AG132" s="66" t="e">
        <f t="shared" si="37"/>
        <v>#DIV/0!</v>
      </c>
      <c r="AH132" s="66"/>
      <c r="AI132" s="32"/>
      <c r="AJ132" s="32"/>
      <c r="AK132" s="99">
        <f t="shared" si="33"/>
        <v>0</v>
      </c>
      <c r="AL132" s="32">
        <f t="shared" si="34"/>
        <v>0</v>
      </c>
      <c r="AM132" s="99">
        <f t="shared" si="35"/>
        <v>0</v>
      </c>
      <c r="AN132" s="99">
        <v>250</v>
      </c>
      <c r="AO132" s="99"/>
      <c r="AP132" s="32">
        <v>200</v>
      </c>
      <c r="AQ132" s="32" t="e">
        <f t="shared" si="36"/>
        <v>#DIV/0!</v>
      </c>
      <c r="AR132" s="32">
        <f t="shared" si="39"/>
        <v>200</v>
      </c>
    </row>
    <row r="133" ht="15.5" customHeight="1" spans="1:44">
      <c r="A133" s="19" t="str">
        <f t="shared" si="24"/>
        <v/>
      </c>
      <c r="B133" s="211"/>
      <c r="C133" s="211"/>
      <c r="D133" s="211"/>
      <c r="E133" s="211"/>
      <c r="F133" s="211"/>
      <c r="G133" s="211"/>
      <c r="H133" s="211"/>
      <c r="I133" s="211"/>
      <c r="J133" s="211"/>
      <c r="K133" s="211"/>
      <c r="L133" s="214"/>
      <c r="M133" s="215"/>
      <c r="N133" s="215"/>
      <c r="O133" s="216"/>
      <c r="P133" s="22"/>
      <c r="Q133" s="22"/>
      <c r="R133" s="22"/>
      <c r="S133" s="30"/>
      <c r="T133" s="219"/>
      <c r="U133" s="8" t="s">
        <v>2253</v>
      </c>
      <c r="X133" s="220" t="s">
        <v>2117</v>
      </c>
      <c r="Y133" s="233" t="s">
        <v>771</v>
      </c>
      <c r="Z133" s="232"/>
      <c r="AA133" s="32">
        <f t="shared" si="25"/>
        <v>0</v>
      </c>
      <c r="AB133" s="32"/>
      <c r="AC133" s="227">
        <f t="shared" si="26"/>
        <v>1900</v>
      </c>
      <c r="AD133" s="99">
        <f t="shared" si="40"/>
        <v>0</v>
      </c>
      <c r="AE133" s="99">
        <f t="shared" si="31"/>
        <v>124.416438356164</v>
      </c>
      <c r="AF133" s="66">
        <f t="shared" si="32"/>
        <v>-124.416438356164</v>
      </c>
      <c r="AG133" s="66" t="e">
        <f t="shared" si="37"/>
        <v>#DIV/0!</v>
      </c>
      <c r="AH133" s="66"/>
      <c r="AI133" s="32"/>
      <c r="AJ133" s="32"/>
      <c r="AK133" s="99">
        <f t="shared" si="33"/>
        <v>0</v>
      </c>
      <c r="AL133" s="32">
        <f t="shared" si="34"/>
        <v>0</v>
      </c>
      <c r="AM133" s="99">
        <f t="shared" si="35"/>
        <v>0</v>
      </c>
      <c r="AN133" s="99">
        <v>250</v>
      </c>
      <c r="AO133" s="99"/>
      <c r="AP133" s="32">
        <v>200</v>
      </c>
      <c r="AQ133" s="32" t="e">
        <f t="shared" si="36"/>
        <v>#DIV/0!</v>
      </c>
      <c r="AR133" s="32">
        <f t="shared" si="39"/>
        <v>200</v>
      </c>
    </row>
    <row r="134" ht="15.5" customHeight="1" spans="1:44">
      <c r="A134" s="19" t="str">
        <f t="shared" si="24"/>
        <v/>
      </c>
      <c r="B134" s="211"/>
      <c r="C134" s="211"/>
      <c r="D134" s="211"/>
      <c r="E134" s="211"/>
      <c r="F134" s="211"/>
      <c r="G134" s="211"/>
      <c r="H134" s="211"/>
      <c r="I134" s="211"/>
      <c r="J134" s="211"/>
      <c r="K134" s="211"/>
      <c r="L134" s="214"/>
      <c r="M134" s="215"/>
      <c r="N134" s="215"/>
      <c r="O134" s="216"/>
      <c r="P134" s="22"/>
      <c r="Q134" s="22"/>
      <c r="R134" s="22"/>
      <c r="S134" s="30"/>
      <c r="T134" s="219"/>
      <c r="U134" s="8" t="s">
        <v>2254</v>
      </c>
      <c r="X134" s="220" t="s">
        <v>2117</v>
      </c>
      <c r="Y134" s="233" t="s">
        <v>771</v>
      </c>
      <c r="Z134" s="232"/>
      <c r="AA134" s="32">
        <f t="shared" si="25"/>
        <v>0</v>
      </c>
      <c r="AB134" s="32"/>
      <c r="AC134" s="227">
        <f t="shared" si="26"/>
        <v>1900</v>
      </c>
      <c r="AD134" s="99">
        <f t="shared" si="40"/>
        <v>0</v>
      </c>
      <c r="AE134" s="99">
        <f t="shared" si="31"/>
        <v>124.416438356164</v>
      </c>
      <c r="AF134" s="66">
        <f t="shared" si="32"/>
        <v>-124.416438356164</v>
      </c>
      <c r="AG134" s="66" t="e">
        <f t="shared" si="37"/>
        <v>#DIV/0!</v>
      </c>
      <c r="AH134" s="66"/>
      <c r="AI134" s="32"/>
      <c r="AJ134" s="32"/>
      <c r="AK134" s="99">
        <f t="shared" si="33"/>
        <v>0</v>
      </c>
      <c r="AL134" s="32">
        <f t="shared" si="34"/>
        <v>0</v>
      </c>
      <c r="AM134" s="99">
        <f t="shared" si="35"/>
        <v>0</v>
      </c>
      <c r="AN134" s="99">
        <v>1800</v>
      </c>
      <c r="AO134" s="99"/>
      <c r="AP134" s="32">
        <f t="shared" si="38"/>
        <v>1800</v>
      </c>
      <c r="AQ134" s="32" t="e">
        <f t="shared" si="36"/>
        <v>#DIV/0!</v>
      </c>
      <c r="AR134" s="32">
        <f t="shared" si="39"/>
        <v>1800</v>
      </c>
    </row>
    <row r="135" ht="15.5" customHeight="1" spans="1:44">
      <c r="A135" s="19" t="str">
        <f t="shared" si="24"/>
        <v/>
      </c>
      <c r="B135" s="211"/>
      <c r="C135" s="211"/>
      <c r="D135" s="211"/>
      <c r="E135" s="211"/>
      <c r="F135" s="211"/>
      <c r="G135" s="211"/>
      <c r="H135" s="211"/>
      <c r="I135" s="211"/>
      <c r="J135" s="211"/>
      <c r="K135" s="211"/>
      <c r="L135" s="214"/>
      <c r="M135" s="215"/>
      <c r="N135" s="215"/>
      <c r="O135" s="216"/>
      <c r="P135" s="22"/>
      <c r="Q135" s="22"/>
      <c r="R135" s="22"/>
      <c r="S135" s="30"/>
      <c r="T135" s="219"/>
      <c r="U135" s="8" t="s">
        <v>2255</v>
      </c>
      <c r="X135" s="220" t="s">
        <v>2117</v>
      </c>
      <c r="Y135" s="233" t="s">
        <v>771</v>
      </c>
      <c r="Z135" s="232"/>
      <c r="AA135" s="32">
        <f t="shared" si="25"/>
        <v>0</v>
      </c>
      <c r="AB135" s="32"/>
      <c r="AC135" s="227">
        <f t="shared" si="26"/>
        <v>1900</v>
      </c>
      <c r="AD135" s="99">
        <f t="shared" si="40"/>
        <v>0</v>
      </c>
      <c r="AE135" s="99">
        <f t="shared" si="31"/>
        <v>124.416438356164</v>
      </c>
      <c r="AF135" s="66">
        <f t="shared" si="32"/>
        <v>-124.416438356164</v>
      </c>
      <c r="AG135" s="66" t="e">
        <f t="shared" si="37"/>
        <v>#DIV/0!</v>
      </c>
      <c r="AH135" s="66"/>
      <c r="AI135" s="32"/>
      <c r="AJ135" s="32"/>
      <c r="AK135" s="99">
        <f t="shared" si="33"/>
        <v>0</v>
      </c>
      <c r="AL135" s="32">
        <f t="shared" si="34"/>
        <v>0</v>
      </c>
      <c r="AM135" s="99">
        <f t="shared" si="35"/>
        <v>0</v>
      </c>
      <c r="AN135" s="99">
        <v>300</v>
      </c>
      <c r="AO135" s="99"/>
      <c r="AP135" s="32">
        <f t="shared" si="38"/>
        <v>300</v>
      </c>
      <c r="AQ135" s="32" t="e">
        <f t="shared" si="36"/>
        <v>#DIV/0!</v>
      </c>
      <c r="AR135" s="32">
        <f t="shared" si="39"/>
        <v>300</v>
      </c>
    </row>
    <row r="136" ht="15.5" customHeight="1" spans="1:44">
      <c r="A136" s="19" t="str">
        <f t="shared" ref="A136:A144" si="41">IF(C136="","",ROW()-7)</f>
        <v/>
      </c>
      <c r="B136" s="211"/>
      <c r="C136" s="211"/>
      <c r="D136" s="211"/>
      <c r="E136" s="211"/>
      <c r="F136" s="211"/>
      <c r="G136" s="211"/>
      <c r="H136" s="211"/>
      <c r="I136" s="211"/>
      <c r="J136" s="211"/>
      <c r="K136" s="211"/>
      <c r="L136" s="214"/>
      <c r="M136" s="215"/>
      <c r="N136" s="215"/>
      <c r="O136" s="216"/>
      <c r="P136" s="22"/>
      <c r="Q136" s="22"/>
      <c r="R136" s="22"/>
      <c r="S136" s="30"/>
      <c r="T136" s="245"/>
      <c r="U136" s="8" t="s">
        <v>2256</v>
      </c>
      <c r="X136" s="256"/>
      <c r="Y136" s="233" t="s">
        <v>771</v>
      </c>
      <c r="Z136" s="232"/>
      <c r="AA136" s="32">
        <f t="shared" ref="AA136:AA144" si="42">L136</f>
        <v>0</v>
      </c>
      <c r="AB136" s="32"/>
      <c r="AC136" s="227">
        <f t="shared" ref="AC136:AC142" si="43">YEAR(J136)</f>
        <v>1900</v>
      </c>
      <c r="AD136" s="99">
        <f t="shared" si="40"/>
        <v>0</v>
      </c>
      <c r="AE136" s="99">
        <f t="shared" si="31"/>
        <v>124.416438356164</v>
      </c>
      <c r="AF136" s="66">
        <f t="shared" si="32"/>
        <v>-124.416438356164</v>
      </c>
      <c r="AG136" s="66" t="e">
        <f t="shared" si="37"/>
        <v>#DIV/0!</v>
      </c>
      <c r="AH136" s="66"/>
      <c r="AI136" s="32"/>
      <c r="AJ136" s="32"/>
      <c r="AK136" s="99">
        <f t="shared" si="33"/>
        <v>0</v>
      </c>
      <c r="AL136" s="32">
        <f t="shared" si="34"/>
        <v>0</v>
      </c>
      <c r="AM136" s="99">
        <f t="shared" si="35"/>
        <v>0</v>
      </c>
      <c r="AN136" s="99">
        <v>0</v>
      </c>
      <c r="AO136" s="99"/>
      <c r="AP136" s="32">
        <f t="shared" si="38"/>
        <v>0</v>
      </c>
      <c r="AQ136" s="32" t="e">
        <f t="shared" si="36"/>
        <v>#DIV/0!</v>
      </c>
      <c r="AR136" s="32">
        <f t="shared" si="39"/>
        <v>0</v>
      </c>
    </row>
    <row r="137" ht="15.5" customHeight="1" spans="1:44">
      <c r="A137" s="19" t="str">
        <f t="shared" si="41"/>
        <v/>
      </c>
      <c r="B137" s="211"/>
      <c r="C137" s="211"/>
      <c r="D137" s="211"/>
      <c r="E137" s="211"/>
      <c r="F137" s="211"/>
      <c r="G137" s="211"/>
      <c r="H137" s="211"/>
      <c r="I137" s="211"/>
      <c r="J137" s="211"/>
      <c r="K137" s="211"/>
      <c r="L137" s="214"/>
      <c r="M137" s="215"/>
      <c r="N137" s="215"/>
      <c r="O137" s="216"/>
      <c r="P137" s="22"/>
      <c r="Q137" s="22"/>
      <c r="R137" s="22"/>
      <c r="S137" s="30"/>
      <c r="T137" s="245"/>
      <c r="U137" s="8" t="s">
        <v>2257</v>
      </c>
      <c r="X137" s="256"/>
      <c r="Y137" s="233" t="s">
        <v>771</v>
      </c>
      <c r="Z137" s="232"/>
      <c r="AA137" s="32">
        <f t="shared" si="42"/>
        <v>0</v>
      </c>
      <c r="AB137" s="32"/>
      <c r="AC137" s="227">
        <f t="shared" si="43"/>
        <v>1900</v>
      </c>
      <c r="AD137" s="99">
        <f t="shared" si="40"/>
        <v>0</v>
      </c>
      <c r="AE137" s="99">
        <f t="shared" si="31"/>
        <v>124.416438356164</v>
      </c>
      <c r="AF137" s="66">
        <f t="shared" si="32"/>
        <v>-124.416438356164</v>
      </c>
      <c r="AG137" s="66" t="e">
        <f t="shared" si="37"/>
        <v>#DIV/0!</v>
      </c>
      <c r="AH137" s="66"/>
      <c r="AI137" s="32"/>
      <c r="AJ137" s="32"/>
      <c r="AK137" s="99">
        <f t="shared" si="33"/>
        <v>0</v>
      </c>
      <c r="AL137" s="32">
        <f t="shared" si="34"/>
        <v>0</v>
      </c>
      <c r="AM137" s="99">
        <f t="shared" si="35"/>
        <v>0</v>
      </c>
      <c r="AN137" s="99">
        <v>0</v>
      </c>
      <c r="AO137" s="99"/>
      <c r="AP137" s="32">
        <f t="shared" si="38"/>
        <v>0</v>
      </c>
      <c r="AQ137" s="32" t="e">
        <f t="shared" si="36"/>
        <v>#DIV/0!</v>
      </c>
      <c r="AR137" s="32">
        <f t="shared" si="39"/>
        <v>0</v>
      </c>
    </row>
    <row r="138" ht="15.5" customHeight="1" spans="1:44">
      <c r="A138" s="19" t="str">
        <f t="shared" si="41"/>
        <v/>
      </c>
      <c r="B138" s="211"/>
      <c r="C138" s="211"/>
      <c r="D138" s="211"/>
      <c r="E138" s="211"/>
      <c r="F138" s="211"/>
      <c r="G138" s="211"/>
      <c r="H138" s="211"/>
      <c r="I138" s="211"/>
      <c r="J138" s="211"/>
      <c r="K138" s="211"/>
      <c r="L138" s="214"/>
      <c r="M138" s="215"/>
      <c r="N138" s="215"/>
      <c r="O138" s="216"/>
      <c r="P138" s="22"/>
      <c r="Q138" s="22"/>
      <c r="R138" s="22"/>
      <c r="S138" s="30"/>
      <c r="T138" s="245"/>
      <c r="U138" s="8" t="s">
        <v>2258</v>
      </c>
      <c r="X138" s="256"/>
      <c r="Y138" s="233" t="s">
        <v>771</v>
      </c>
      <c r="Z138" s="232"/>
      <c r="AA138" s="32">
        <f t="shared" si="42"/>
        <v>0</v>
      </c>
      <c r="AB138" s="32"/>
      <c r="AC138" s="227">
        <f t="shared" si="43"/>
        <v>1900</v>
      </c>
      <c r="AD138" s="99">
        <f t="shared" si="40"/>
        <v>0</v>
      </c>
      <c r="AE138" s="99">
        <f t="shared" si="31"/>
        <v>124.416438356164</v>
      </c>
      <c r="AF138" s="66">
        <f t="shared" si="32"/>
        <v>-124.416438356164</v>
      </c>
      <c r="AG138" s="66" t="e">
        <f t="shared" si="37"/>
        <v>#DIV/0!</v>
      </c>
      <c r="AH138" s="66"/>
      <c r="AI138" s="32"/>
      <c r="AJ138" s="32"/>
      <c r="AK138" s="99">
        <f t="shared" si="33"/>
        <v>0</v>
      </c>
      <c r="AL138" s="32">
        <f t="shared" si="34"/>
        <v>0</v>
      </c>
      <c r="AM138" s="99">
        <f t="shared" si="35"/>
        <v>0</v>
      </c>
      <c r="AN138" s="99">
        <v>0</v>
      </c>
      <c r="AO138" s="99"/>
      <c r="AP138" s="32">
        <f t="shared" si="38"/>
        <v>0</v>
      </c>
      <c r="AQ138" s="32" t="e">
        <f t="shared" si="36"/>
        <v>#DIV/0!</v>
      </c>
      <c r="AR138" s="32">
        <f t="shared" si="39"/>
        <v>0</v>
      </c>
    </row>
    <row r="139" ht="15.5" customHeight="1" spans="1:44">
      <c r="A139" s="19" t="str">
        <f t="shared" si="41"/>
        <v/>
      </c>
      <c r="B139" s="211"/>
      <c r="C139" s="211"/>
      <c r="D139" s="211"/>
      <c r="E139" s="211"/>
      <c r="F139" s="211"/>
      <c r="G139" s="211"/>
      <c r="H139" s="211"/>
      <c r="I139" s="211"/>
      <c r="J139" s="211"/>
      <c r="K139" s="211"/>
      <c r="L139" s="214"/>
      <c r="M139" s="215"/>
      <c r="N139" s="215"/>
      <c r="O139" s="216"/>
      <c r="P139" s="22"/>
      <c r="Q139" s="22"/>
      <c r="R139" s="22"/>
      <c r="S139" s="30"/>
      <c r="T139" s="219"/>
      <c r="U139" s="8" t="s">
        <v>2259</v>
      </c>
      <c r="X139" s="220" t="s">
        <v>2117</v>
      </c>
      <c r="Y139" s="233" t="s">
        <v>771</v>
      </c>
      <c r="Z139" s="232"/>
      <c r="AA139" s="32">
        <f t="shared" si="42"/>
        <v>0</v>
      </c>
      <c r="AB139" s="32"/>
      <c r="AC139" s="227">
        <f t="shared" si="43"/>
        <v>1900</v>
      </c>
      <c r="AD139" s="99">
        <f t="shared" si="40"/>
        <v>0</v>
      </c>
      <c r="AE139" s="99">
        <f t="shared" si="31"/>
        <v>124.416438356164</v>
      </c>
      <c r="AF139" s="66">
        <f t="shared" si="32"/>
        <v>-124.416438356164</v>
      </c>
      <c r="AG139" s="66" t="e">
        <f t="shared" si="37"/>
        <v>#DIV/0!</v>
      </c>
      <c r="AH139" s="66"/>
      <c r="AI139" s="32"/>
      <c r="AJ139" s="32"/>
      <c r="AK139" s="99">
        <f t="shared" si="33"/>
        <v>0</v>
      </c>
      <c r="AL139" s="32">
        <f t="shared" si="34"/>
        <v>0</v>
      </c>
      <c r="AM139" s="99">
        <f t="shared" si="35"/>
        <v>0</v>
      </c>
      <c r="AN139" s="99">
        <v>200</v>
      </c>
      <c r="AO139" s="99"/>
      <c r="AP139" s="32">
        <f t="shared" si="38"/>
        <v>200</v>
      </c>
      <c r="AQ139" s="32" t="e">
        <f t="shared" si="36"/>
        <v>#DIV/0!</v>
      </c>
      <c r="AR139" s="32">
        <f t="shared" si="39"/>
        <v>200</v>
      </c>
    </row>
    <row r="140" ht="15.5" customHeight="1" spans="1:44">
      <c r="A140" s="19" t="str">
        <f t="shared" si="41"/>
        <v/>
      </c>
      <c r="B140" s="211"/>
      <c r="C140" s="211"/>
      <c r="D140" s="211"/>
      <c r="E140" s="211"/>
      <c r="F140" s="211"/>
      <c r="G140" s="211"/>
      <c r="H140" s="211"/>
      <c r="I140" s="211"/>
      <c r="J140" s="211"/>
      <c r="K140" s="211"/>
      <c r="L140" s="214"/>
      <c r="M140" s="215"/>
      <c r="N140" s="215"/>
      <c r="O140" s="216"/>
      <c r="P140" s="22"/>
      <c r="Q140" s="22"/>
      <c r="R140" s="22"/>
      <c r="S140" s="30"/>
      <c r="T140" s="219"/>
      <c r="U140" s="8" t="s">
        <v>2260</v>
      </c>
      <c r="X140" s="257" t="s">
        <v>2121</v>
      </c>
      <c r="Y140" s="233" t="s">
        <v>771</v>
      </c>
      <c r="Z140" s="232"/>
      <c r="AA140" s="32">
        <f t="shared" si="42"/>
        <v>0</v>
      </c>
      <c r="AB140" s="32"/>
      <c r="AC140" s="227">
        <f t="shared" si="43"/>
        <v>1900</v>
      </c>
      <c r="AD140" s="99">
        <f t="shared" si="40"/>
        <v>0</v>
      </c>
      <c r="AE140" s="99">
        <f t="shared" si="31"/>
        <v>124.416438356164</v>
      </c>
      <c r="AF140" s="66">
        <f t="shared" si="32"/>
        <v>-124.416438356164</v>
      </c>
      <c r="AG140" s="66" t="e">
        <f t="shared" si="37"/>
        <v>#DIV/0!</v>
      </c>
      <c r="AH140" s="66"/>
      <c r="AI140" s="32"/>
      <c r="AJ140" s="32"/>
      <c r="AK140" s="99">
        <f t="shared" si="33"/>
        <v>0</v>
      </c>
      <c r="AL140" s="32">
        <f t="shared" si="34"/>
        <v>0</v>
      </c>
      <c r="AM140" s="99">
        <f t="shared" si="35"/>
        <v>0</v>
      </c>
      <c r="AN140" s="99">
        <v>55</v>
      </c>
      <c r="AO140" s="99"/>
      <c r="AP140" s="32">
        <f t="shared" si="38"/>
        <v>55</v>
      </c>
      <c r="AQ140" s="32" t="e">
        <f t="shared" si="36"/>
        <v>#DIV/0!</v>
      </c>
      <c r="AR140" s="32">
        <f t="shared" si="39"/>
        <v>55</v>
      </c>
    </row>
    <row r="141" ht="15.5" customHeight="1" spans="1:44">
      <c r="A141" s="19" t="str">
        <f t="shared" si="41"/>
        <v/>
      </c>
      <c r="B141" s="211"/>
      <c r="C141" s="212"/>
      <c r="D141" s="211"/>
      <c r="E141" s="211"/>
      <c r="F141" s="211"/>
      <c r="G141" s="211"/>
      <c r="H141" s="211"/>
      <c r="I141" s="211"/>
      <c r="J141" s="211"/>
      <c r="K141" s="211"/>
      <c r="L141" s="214"/>
      <c r="M141" s="215"/>
      <c r="N141" s="215"/>
      <c r="O141" s="216"/>
      <c r="P141" s="22"/>
      <c r="Q141" s="22"/>
      <c r="R141" s="22"/>
      <c r="S141" s="30"/>
      <c r="T141" s="219"/>
      <c r="U141" s="8" t="s">
        <v>2260</v>
      </c>
      <c r="X141" s="220" t="s">
        <v>2117</v>
      </c>
      <c r="Y141" s="233" t="s">
        <v>771</v>
      </c>
      <c r="Z141" s="232"/>
      <c r="AA141" s="32">
        <f t="shared" si="42"/>
        <v>0</v>
      </c>
      <c r="AB141" s="32"/>
      <c r="AC141" s="227">
        <f t="shared" si="43"/>
        <v>1900</v>
      </c>
      <c r="AD141" s="99">
        <f t="shared" si="40"/>
        <v>0</v>
      </c>
      <c r="AE141" s="99">
        <f t="shared" si="31"/>
        <v>124.416438356164</v>
      </c>
      <c r="AF141" s="66">
        <f t="shared" si="32"/>
        <v>-124.416438356164</v>
      </c>
      <c r="AG141" s="66" t="e">
        <f t="shared" si="37"/>
        <v>#DIV/0!</v>
      </c>
      <c r="AH141" s="66"/>
      <c r="AI141" s="32"/>
      <c r="AJ141" s="32"/>
      <c r="AK141" s="99">
        <f t="shared" si="33"/>
        <v>0</v>
      </c>
      <c r="AL141" s="32">
        <f t="shared" si="34"/>
        <v>0</v>
      </c>
      <c r="AM141" s="99">
        <f t="shared" si="35"/>
        <v>0</v>
      </c>
      <c r="AN141" s="99">
        <v>117</v>
      </c>
      <c r="AO141" s="99"/>
      <c r="AP141" s="32">
        <f t="shared" si="38"/>
        <v>117</v>
      </c>
      <c r="AQ141" s="32" t="e">
        <f t="shared" si="36"/>
        <v>#DIV/0!</v>
      </c>
      <c r="AR141" s="32">
        <f t="shared" si="39"/>
        <v>117</v>
      </c>
    </row>
    <row r="142" ht="16" customHeight="1" spans="1:44">
      <c r="A142" s="19" t="str">
        <f t="shared" si="41"/>
        <v/>
      </c>
      <c r="B142" s="211"/>
      <c r="C142" s="253"/>
      <c r="D142" s="212"/>
      <c r="E142" s="254"/>
      <c r="F142" s="211"/>
      <c r="G142" s="211"/>
      <c r="H142" s="254"/>
      <c r="I142" s="211"/>
      <c r="J142" s="211"/>
      <c r="K142" s="55"/>
      <c r="L142" s="214"/>
      <c r="M142" s="22"/>
      <c r="N142" s="22"/>
      <c r="O142" s="22"/>
      <c r="P142" s="22"/>
      <c r="Q142" s="22"/>
      <c r="R142" s="22"/>
      <c r="S142" s="30"/>
      <c r="T142" s="219"/>
      <c r="U142" s="8" t="s">
        <v>2260</v>
      </c>
      <c r="X142" s="220" t="s">
        <v>2117</v>
      </c>
      <c r="Y142" s="233" t="s">
        <v>771</v>
      </c>
      <c r="AA142" s="32">
        <f t="shared" si="42"/>
        <v>0</v>
      </c>
      <c r="AC142" s="227">
        <f t="shared" si="43"/>
        <v>1900</v>
      </c>
      <c r="AD142" s="99">
        <f t="shared" si="40"/>
        <v>0</v>
      </c>
      <c r="AE142" s="99">
        <f t="shared" si="31"/>
        <v>124.416438356164</v>
      </c>
      <c r="AF142" s="66">
        <f t="shared" si="32"/>
        <v>-124.416438356164</v>
      </c>
      <c r="AG142" s="66" t="e">
        <f t="shared" si="37"/>
        <v>#DIV/0!</v>
      </c>
      <c r="AH142" s="66"/>
      <c r="AK142" s="99">
        <f t="shared" ref="AK142" si="44">AH142*(1+AI142+AJ142)*G142</f>
        <v>0</v>
      </c>
      <c r="AL142" s="32">
        <f t="shared" ref="AL142" si="45">AK142/1.13*13%+AI142/1.09*9%</f>
        <v>0</v>
      </c>
      <c r="AM142" s="99">
        <f t="shared" ref="AM142" si="46">AK142-AL142</f>
        <v>0</v>
      </c>
      <c r="AN142" s="99">
        <v>50</v>
      </c>
      <c r="AP142" s="32">
        <f t="shared" ref="AP142" si="47">AN142</f>
        <v>50</v>
      </c>
      <c r="AQ142" s="32" t="e">
        <f t="shared" ref="AQ142" si="48">AG142</f>
        <v>#DIV/0!</v>
      </c>
      <c r="AR142" s="32">
        <f t="shared" ref="AR142" si="49">AP142</f>
        <v>50</v>
      </c>
    </row>
    <row r="143" ht="16" customHeight="1" spans="1:44">
      <c r="A143" s="19" t="str">
        <f t="shared" si="41"/>
        <v/>
      </c>
      <c r="B143" s="211"/>
      <c r="C143" s="253"/>
      <c r="D143" s="211"/>
      <c r="E143" s="254"/>
      <c r="F143" s="254"/>
      <c r="G143" s="211"/>
      <c r="H143" s="254"/>
      <c r="I143" s="211"/>
      <c r="J143" s="211"/>
      <c r="K143" s="55"/>
      <c r="L143" s="214"/>
      <c r="M143" s="22"/>
      <c r="N143" s="22"/>
      <c r="O143" s="22"/>
      <c r="P143" s="22"/>
      <c r="Q143" s="22"/>
      <c r="R143" s="22"/>
      <c r="S143" s="30"/>
      <c r="T143" s="219"/>
      <c r="U143" s="8" t="s">
        <v>2260</v>
      </c>
      <c r="X143" s="220" t="s">
        <v>2261</v>
      </c>
      <c r="Y143" s="233" t="s">
        <v>655</v>
      </c>
      <c r="AA143" s="32">
        <f t="shared" si="42"/>
        <v>0</v>
      </c>
      <c r="AC143" s="227">
        <f t="shared" ref="AC143:AC144" si="50">YEAR(J143)</f>
        <v>1900</v>
      </c>
      <c r="AD143" s="99">
        <v>8</v>
      </c>
      <c r="AE143" s="99">
        <f t="shared" ref="AE143:AE144" si="51">($AE$4-J143)/365</f>
        <v>124.416438356164</v>
      </c>
      <c r="AF143" s="66">
        <f t="shared" ref="AF143:AF144" si="52">AD143-AE143</f>
        <v>-116.416438356164</v>
      </c>
      <c r="AG143" s="66">
        <f t="shared" ref="AG143:AG144" si="53">IF(ROUND(((AD143-AE143)/AD143)*100,0)&lt;15,15,ROUND(((AD143-AE143)/AD143)*100,0))</f>
        <v>15</v>
      </c>
      <c r="AH143" s="66">
        <v>4500</v>
      </c>
      <c r="AK143" s="99">
        <f t="shared" ref="AK143:AK144" si="54">AH143*(1+AI143+AJ143)*G143</f>
        <v>0</v>
      </c>
      <c r="AL143" s="32"/>
      <c r="AM143" s="99">
        <f t="shared" ref="AM143:AM144" si="55">AK143-AL143</f>
        <v>0</v>
      </c>
      <c r="AN143" s="99"/>
      <c r="AP143" s="32">
        <f>AK143</f>
        <v>0</v>
      </c>
      <c r="AQ143" s="32">
        <f t="shared" ref="AQ143:AQ144" si="56">AG143</f>
        <v>15</v>
      </c>
      <c r="AR143" s="32">
        <f>AP143*AQ143/100</f>
        <v>0</v>
      </c>
    </row>
    <row r="144" ht="16" customHeight="1" spans="1:44">
      <c r="A144" s="19" t="str">
        <f t="shared" si="41"/>
        <v/>
      </c>
      <c r="B144" s="211"/>
      <c r="C144" s="253"/>
      <c r="D144" s="211"/>
      <c r="E144" s="254"/>
      <c r="F144" s="254"/>
      <c r="G144" s="211"/>
      <c r="H144" s="254"/>
      <c r="I144" s="211"/>
      <c r="J144" s="211"/>
      <c r="K144" s="55"/>
      <c r="L144" s="214"/>
      <c r="M144" s="22"/>
      <c r="N144" s="22"/>
      <c r="O144" s="22"/>
      <c r="P144" s="22"/>
      <c r="Q144" s="22"/>
      <c r="R144" s="22"/>
      <c r="S144" s="30"/>
      <c r="T144" s="219"/>
      <c r="U144" s="8" t="s">
        <v>2260</v>
      </c>
      <c r="X144" s="220" t="s">
        <v>2262</v>
      </c>
      <c r="Y144" s="233" t="s">
        <v>655</v>
      </c>
      <c r="AA144" s="32">
        <f t="shared" si="42"/>
        <v>0</v>
      </c>
      <c r="AC144" s="227">
        <f t="shared" si="50"/>
        <v>1900</v>
      </c>
      <c r="AD144" s="99">
        <v>8</v>
      </c>
      <c r="AE144" s="99">
        <f t="shared" si="51"/>
        <v>124.416438356164</v>
      </c>
      <c r="AF144" s="66">
        <f t="shared" si="52"/>
        <v>-116.416438356164</v>
      </c>
      <c r="AG144" s="66">
        <f t="shared" si="53"/>
        <v>15</v>
      </c>
      <c r="AH144" s="66">
        <v>20000</v>
      </c>
      <c r="AK144" s="99">
        <f t="shared" si="54"/>
        <v>0</v>
      </c>
      <c r="AL144" s="32"/>
      <c r="AM144" s="99">
        <f t="shared" si="55"/>
        <v>0</v>
      </c>
      <c r="AN144" s="99"/>
      <c r="AP144" s="32">
        <f>AK144</f>
        <v>0</v>
      </c>
      <c r="AQ144" s="32">
        <f t="shared" si="56"/>
        <v>15</v>
      </c>
      <c r="AR144" s="32">
        <f>AP144*AQ144/100</f>
        <v>0</v>
      </c>
    </row>
    <row r="145" ht="21" customHeight="1" spans="1:33">
      <c r="A145" s="19" t="s">
        <v>2263</v>
      </c>
      <c r="B145" s="84"/>
      <c r="C145" s="81"/>
      <c r="D145" s="20"/>
      <c r="E145" s="20"/>
      <c r="F145" s="20"/>
      <c r="G145" s="55"/>
      <c r="H145" s="20"/>
      <c r="I145" s="53"/>
      <c r="J145" s="53"/>
      <c r="K145" s="55"/>
      <c r="L145" s="67"/>
      <c r="M145" s="22">
        <f>SUM(M8:M144)</f>
        <v>0</v>
      </c>
      <c r="N145" s="22">
        <f t="shared" ref="N145:R145" si="57">SUM(N8:N144)</f>
        <v>0</v>
      </c>
      <c r="O145" s="22">
        <f t="shared" si="57"/>
        <v>0</v>
      </c>
      <c r="P145" s="22">
        <f t="shared" si="57"/>
        <v>0</v>
      </c>
      <c r="Q145" s="22"/>
      <c r="R145" s="22">
        <f t="shared" si="57"/>
        <v>0</v>
      </c>
      <c r="S145" s="30" t="str">
        <f>IF(N145-O145=0,"",(R145-N145+O145)/(N145-O145)*100)</f>
        <v/>
      </c>
      <c r="T145" s="20"/>
      <c r="AF145" s="9"/>
      <c r="AG145" s="9"/>
    </row>
    <row r="146" ht="20" customHeight="1" spans="1:33">
      <c r="A146" s="19" t="s">
        <v>2264</v>
      </c>
      <c r="B146" s="84"/>
      <c r="C146" s="81"/>
      <c r="D146" s="20"/>
      <c r="E146" s="20"/>
      <c r="F146" s="20"/>
      <c r="G146" s="55"/>
      <c r="H146" s="20"/>
      <c r="I146" s="53"/>
      <c r="J146" s="53"/>
      <c r="K146" s="55"/>
      <c r="L146" s="67"/>
      <c r="M146" s="22"/>
      <c r="N146" s="22">
        <f>O145</f>
        <v>0</v>
      </c>
      <c r="O146" s="22"/>
      <c r="P146" s="22"/>
      <c r="Q146" s="22"/>
      <c r="R146" s="22"/>
      <c r="S146" s="30"/>
      <c r="T146" s="20"/>
      <c r="AF146" s="9"/>
      <c r="AG146" s="9"/>
    </row>
    <row r="147" ht="20" customHeight="1" spans="1:33">
      <c r="A147" s="23" t="s">
        <v>2265</v>
      </c>
      <c r="B147" s="15"/>
      <c r="C147" s="24"/>
      <c r="D147" s="23"/>
      <c r="E147" s="23"/>
      <c r="F147" s="23"/>
      <c r="G147" s="26"/>
      <c r="H147" s="26"/>
      <c r="I147" s="30"/>
      <c r="J147" s="30"/>
      <c r="K147" s="30"/>
      <c r="L147" s="23"/>
      <c r="M147" s="30">
        <f>M145-M146</f>
        <v>0</v>
      </c>
      <c r="N147" s="30">
        <f>N145-N146</f>
        <v>0</v>
      </c>
      <c r="O147" s="30"/>
      <c r="P147" s="255">
        <f>P145</f>
        <v>0</v>
      </c>
      <c r="Q147" s="30"/>
      <c r="R147" s="255">
        <f>R145</f>
        <v>0</v>
      </c>
      <c r="S147" s="30" t="str">
        <f>IF(N147-O147=0,"",(R147-N147+O147)/(N147-O147)*100)</f>
        <v/>
      </c>
      <c r="T147" s="207"/>
      <c r="AF147" s="9"/>
      <c r="AG147" s="9"/>
    </row>
    <row r="148" customHeight="1" spans="1:33">
      <c r="A148" s="9" t="str">
        <f>基本信息输入表!$K$6&amp;"填表人："&amp;基本信息输入表!$M$63</f>
        <v>产权持有单位填表人：包娴</v>
      </c>
      <c r="R148" s="9" t="str">
        <f>"评估人员："&amp;基本信息输入表!$Q$63</f>
        <v>评估人员：资谷才、王晓</v>
      </c>
      <c r="U148" s="9" t="s">
        <v>1523</v>
      </c>
      <c r="AF148" s="9"/>
      <c r="AG148" s="9"/>
    </row>
    <row r="149" customHeight="1" spans="1:33">
      <c r="A149" s="9" t="str">
        <f>"填表日期："&amp;YEAR(基本信息输入表!$O$63)&amp;"年"&amp;MONTH(基本信息输入表!$O$63)&amp;"月"&amp;DAY(基本信息输入表!$O$63)&amp;"日"</f>
        <v>填表日期：2024年5月8日</v>
      </c>
      <c r="AF149" s="9"/>
      <c r="AG149" s="9"/>
    </row>
    <row r="150" customHeight="1" spans="44:44">
      <c r="AR150" s="32"/>
    </row>
    <row r="154" customHeight="1" spans="13:14">
      <c r="M154" s="9">
        <v>831852.03</v>
      </c>
      <c r="N154" s="9">
        <v>170367.12</v>
      </c>
    </row>
  </sheetData>
  <autoFilter ref="A7:U149">
    <extLst/>
  </autoFilter>
  <mergeCells count="23">
    <mergeCell ref="A2:T2"/>
    <mergeCell ref="A3:T3"/>
    <mergeCell ref="A5:E5"/>
    <mergeCell ref="M6:N6"/>
    <mergeCell ref="P6:R6"/>
    <mergeCell ref="A145:C145"/>
    <mergeCell ref="A146:C146"/>
    <mergeCell ref="A147:C147"/>
    <mergeCell ref="A6:A7"/>
    <mergeCell ref="B6:B7"/>
    <mergeCell ref="C6:C7"/>
    <mergeCell ref="D6:D7"/>
    <mergeCell ref="E6:E7"/>
    <mergeCell ref="F6:F7"/>
    <mergeCell ref="G6:G7"/>
    <mergeCell ref="H6:H7"/>
    <mergeCell ref="I6:I7"/>
    <mergeCell ref="J6:J7"/>
    <mergeCell ref="K6:K7"/>
    <mergeCell ref="L6:L7"/>
    <mergeCell ref="O6:O7"/>
    <mergeCell ref="S6:S7"/>
    <mergeCell ref="T6:T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1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pageSetUpPr fitToPage="1"/>
  </sheetPr>
  <dimension ref="A1:S29"/>
  <sheetViews>
    <sheetView showGridLines="0" zoomScale="96" zoomScaleNormal="96" workbookViewId="0">
      <selection activeCell="V18" sqref="V18"/>
    </sheetView>
  </sheetViews>
  <sheetFormatPr defaultColWidth="9" defaultRowHeight="15.75" customHeight="1"/>
  <cols>
    <col min="1" max="1" width="4.66666666666667" style="9" customWidth="1"/>
    <col min="2" max="3" width="11.1666666666667" style="9" customWidth="1"/>
    <col min="4" max="4" width="9" style="9" customWidth="1"/>
    <col min="5" max="6" width="10.5" style="9" customWidth="1"/>
    <col min="7" max="12" width="5.16666666666667" style="9" customWidth="1"/>
    <col min="13" max="13" width="8" style="9" customWidth="1"/>
    <col min="14" max="16" width="15.6666666666667" style="9" customWidth="1"/>
    <col min="17" max="17" width="8.16666666666667" style="9" customWidth="1"/>
    <col min="18" max="19" width="9" style="9" customWidth="1"/>
    <col min="20" max="16384" width="9" style="9"/>
  </cols>
  <sheetData>
    <row r="1" customHeight="1" spans="1:1">
      <c r="A1" s="10" t="s">
        <v>0</v>
      </c>
    </row>
    <row r="2" s="7" customFormat="1" ht="30" customHeight="1" spans="1:18">
      <c r="A2" s="11" t="s">
        <v>2266</v>
      </c>
      <c r="B2" s="11"/>
      <c r="C2" s="11"/>
      <c r="D2" s="11"/>
      <c r="E2" s="11"/>
      <c r="F2" s="11"/>
      <c r="G2" s="11"/>
      <c r="H2" s="11"/>
      <c r="I2" s="11"/>
      <c r="J2" s="11"/>
      <c r="K2" s="11"/>
      <c r="L2" s="11"/>
      <c r="M2" s="11"/>
      <c r="N2" s="11"/>
      <c r="O2" s="11"/>
      <c r="P2" s="11"/>
      <c r="Q2" s="11"/>
      <c r="R2" s="11"/>
    </row>
    <row r="3" customHeight="1" spans="1:1">
      <c r="A3" s="8" t="str">
        <f>"评估基准日："&amp;TEXT(基本信息输入表!M7,"yyyy年mm月dd日")</f>
        <v>评估基准日：2024年04月30日</v>
      </c>
    </row>
    <row r="4" ht="14.25" customHeight="1" spans="1:17">
      <c r="A4" s="8"/>
      <c r="B4" s="8"/>
      <c r="C4" s="8"/>
      <c r="D4" s="8"/>
      <c r="E4" s="8"/>
      <c r="F4" s="8"/>
      <c r="G4" s="8"/>
      <c r="H4" s="8"/>
      <c r="I4" s="8"/>
      <c r="J4" s="8"/>
      <c r="K4" s="8"/>
      <c r="L4" s="8"/>
      <c r="M4" s="8"/>
      <c r="N4" s="8"/>
      <c r="O4" s="8"/>
      <c r="P4" s="8"/>
      <c r="Q4" s="13" t="s">
        <v>2267</v>
      </c>
    </row>
    <row r="5" customHeight="1" spans="1:18">
      <c r="A5" s="14" t="str">
        <f>基本信息输入表!K6&amp;"："&amp;基本信息输入表!M6</f>
        <v>产权持有单位：昆明中石油昆仑车用天然气有限公司</v>
      </c>
      <c r="B5" s="178"/>
      <c r="C5" s="178"/>
      <c r="D5" s="178"/>
      <c r="E5" s="178"/>
      <c r="F5" s="16"/>
      <c r="R5" s="208" t="s">
        <v>885</v>
      </c>
    </row>
    <row r="6" s="80" customFormat="1" ht="12.75" customHeight="1" spans="1:18">
      <c r="A6" s="79" t="s">
        <v>4</v>
      </c>
      <c r="B6" s="79" t="s">
        <v>1881</v>
      </c>
      <c r="C6" s="205" t="s">
        <v>2268</v>
      </c>
      <c r="D6" s="79" t="s">
        <v>1882</v>
      </c>
      <c r="E6" s="79" t="s">
        <v>1885</v>
      </c>
      <c r="F6" s="79" t="s">
        <v>1884</v>
      </c>
      <c r="G6" s="79" t="s">
        <v>1709</v>
      </c>
      <c r="H6" s="205" t="s">
        <v>2269</v>
      </c>
      <c r="I6" s="79" t="s">
        <v>1886</v>
      </c>
      <c r="J6" s="79" t="s">
        <v>1418</v>
      </c>
      <c r="K6" s="79" t="s">
        <v>1887</v>
      </c>
      <c r="L6" s="79" t="s">
        <v>1888</v>
      </c>
      <c r="M6" s="79" t="s">
        <v>1889</v>
      </c>
      <c r="N6" s="79" t="s">
        <v>1391</v>
      </c>
      <c r="O6" s="79" t="s">
        <v>6</v>
      </c>
      <c r="P6" s="79" t="s">
        <v>7</v>
      </c>
      <c r="Q6" s="79" t="s">
        <v>683</v>
      </c>
      <c r="R6" s="79" t="s">
        <v>176</v>
      </c>
    </row>
    <row r="7" s="80" customFormat="1" ht="12.75" customHeight="1" spans="1:19">
      <c r="A7" s="206"/>
      <c r="B7" s="206"/>
      <c r="C7" s="206"/>
      <c r="D7" s="206"/>
      <c r="E7" s="206"/>
      <c r="F7" s="206"/>
      <c r="G7" s="206"/>
      <c r="H7" s="206"/>
      <c r="I7" s="206"/>
      <c r="J7" s="206"/>
      <c r="K7" s="206"/>
      <c r="L7" s="206"/>
      <c r="M7" s="206"/>
      <c r="N7" s="206"/>
      <c r="O7" s="206"/>
      <c r="P7" s="206"/>
      <c r="Q7" s="206"/>
      <c r="R7" s="206"/>
      <c r="S7" s="209" t="s">
        <v>890</v>
      </c>
    </row>
    <row r="8" ht="12.75" customHeight="1" spans="1:19">
      <c r="A8" s="19" t="str">
        <f>IF(D8="","",ROW()-7)</f>
        <v/>
      </c>
      <c r="B8" s="19"/>
      <c r="C8" s="20"/>
      <c r="D8" s="20"/>
      <c r="E8" s="20"/>
      <c r="F8" s="20"/>
      <c r="G8" s="21"/>
      <c r="H8" s="21"/>
      <c r="I8" s="20"/>
      <c r="J8" s="20"/>
      <c r="K8" s="55"/>
      <c r="L8" s="20"/>
      <c r="M8" s="55"/>
      <c r="N8" s="22"/>
      <c r="O8" s="22"/>
      <c r="P8" s="22"/>
      <c r="Q8" s="69" t="str">
        <f>IF(O8=0,"",(P8-O8)/O8*100)</f>
        <v/>
      </c>
      <c r="R8" s="20"/>
      <c r="S8" s="8" t="s">
        <v>2270</v>
      </c>
    </row>
    <row r="9" ht="12.75" customHeight="1" spans="1:19">
      <c r="A9" s="19" t="str">
        <f t="shared" ref="A9:A26" si="0">IF(D9="","",ROW()-7)</f>
        <v/>
      </c>
      <c r="B9" s="19"/>
      <c r="C9" s="20"/>
      <c r="D9" s="20"/>
      <c r="E9" s="20"/>
      <c r="F9" s="20"/>
      <c r="G9" s="21"/>
      <c r="H9" s="21"/>
      <c r="I9" s="20"/>
      <c r="J9" s="20"/>
      <c r="K9" s="55"/>
      <c r="L9" s="20"/>
      <c r="M9" s="55"/>
      <c r="N9" s="22"/>
      <c r="O9" s="22"/>
      <c r="P9" s="22"/>
      <c r="Q9" s="69" t="str">
        <f t="shared" ref="Q9:Q27" si="1">IF(O9=0,"",(P9-O9)/O9*100)</f>
        <v/>
      </c>
      <c r="R9" s="20"/>
      <c r="S9" s="8" t="s">
        <v>2271</v>
      </c>
    </row>
    <row r="10" ht="12.75" customHeight="1" spans="1:19">
      <c r="A10" s="19" t="str">
        <f t="shared" si="0"/>
        <v/>
      </c>
      <c r="B10" s="19"/>
      <c r="C10" s="20"/>
      <c r="D10" s="20"/>
      <c r="E10" s="20"/>
      <c r="F10" s="20"/>
      <c r="G10" s="21"/>
      <c r="H10" s="21"/>
      <c r="I10" s="20"/>
      <c r="J10" s="20"/>
      <c r="K10" s="55"/>
      <c r="L10" s="20"/>
      <c r="M10" s="55"/>
      <c r="N10" s="22"/>
      <c r="O10" s="22"/>
      <c r="P10" s="22"/>
      <c r="Q10" s="69" t="str">
        <f t="shared" si="1"/>
        <v/>
      </c>
      <c r="R10" s="20"/>
      <c r="S10" s="8" t="s">
        <v>2272</v>
      </c>
    </row>
    <row r="11" ht="12.75" customHeight="1" spans="1:19">
      <c r="A11" s="19" t="str">
        <f t="shared" si="0"/>
        <v/>
      </c>
      <c r="B11" s="19"/>
      <c r="C11" s="20"/>
      <c r="D11" s="20"/>
      <c r="E11" s="20"/>
      <c r="F11" s="20"/>
      <c r="G11" s="21"/>
      <c r="H11" s="21"/>
      <c r="I11" s="20"/>
      <c r="J11" s="20"/>
      <c r="K11" s="55"/>
      <c r="L11" s="20"/>
      <c r="M11" s="55"/>
      <c r="N11" s="22"/>
      <c r="O11" s="22"/>
      <c r="P11" s="22"/>
      <c r="Q11" s="69" t="str">
        <f t="shared" si="1"/>
        <v/>
      </c>
      <c r="R11" s="20"/>
      <c r="S11" s="8" t="s">
        <v>2273</v>
      </c>
    </row>
    <row r="12" ht="12.75" customHeight="1" spans="1:19">
      <c r="A12" s="19" t="str">
        <f t="shared" si="0"/>
        <v/>
      </c>
      <c r="B12" s="19"/>
      <c r="C12" s="20"/>
      <c r="D12" s="20"/>
      <c r="E12" s="20"/>
      <c r="F12" s="20"/>
      <c r="G12" s="21"/>
      <c r="H12" s="21"/>
      <c r="I12" s="20"/>
      <c r="J12" s="20"/>
      <c r="K12" s="55"/>
      <c r="L12" s="20"/>
      <c r="M12" s="55"/>
      <c r="N12" s="22"/>
      <c r="O12" s="22"/>
      <c r="P12" s="22"/>
      <c r="Q12" s="69" t="str">
        <f t="shared" si="1"/>
        <v/>
      </c>
      <c r="R12" s="20"/>
      <c r="S12" s="8" t="s">
        <v>2274</v>
      </c>
    </row>
    <row r="13" ht="12.75" customHeight="1" spans="1:19">
      <c r="A13" s="19" t="str">
        <f t="shared" si="0"/>
        <v/>
      </c>
      <c r="B13" s="19"/>
      <c r="C13" s="20"/>
      <c r="D13" s="20"/>
      <c r="E13" s="20"/>
      <c r="F13" s="20"/>
      <c r="G13" s="21"/>
      <c r="H13" s="21"/>
      <c r="I13" s="20"/>
      <c r="J13" s="20"/>
      <c r="K13" s="55"/>
      <c r="L13" s="20"/>
      <c r="M13" s="55"/>
      <c r="N13" s="22"/>
      <c r="O13" s="22"/>
      <c r="P13" s="22"/>
      <c r="Q13" s="69" t="str">
        <f t="shared" si="1"/>
        <v/>
      </c>
      <c r="R13" s="20"/>
      <c r="S13" s="8" t="s">
        <v>2275</v>
      </c>
    </row>
    <row r="14" ht="12.75" customHeight="1" spans="1:19">
      <c r="A14" s="19" t="str">
        <f t="shared" si="0"/>
        <v/>
      </c>
      <c r="B14" s="19"/>
      <c r="C14" s="20"/>
      <c r="D14" s="20"/>
      <c r="E14" s="20"/>
      <c r="F14" s="20"/>
      <c r="G14" s="21"/>
      <c r="H14" s="21"/>
      <c r="I14" s="20"/>
      <c r="J14" s="20"/>
      <c r="K14" s="55"/>
      <c r="L14" s="20"/>
      <c r="M14" s="55"/>
      <c r="N14" s="22"/>
      <c r="O14" s="22"/>
      <c r="P14" s="22"/>
      <c r="Q14" s="69" t="str">
        <f t="shared" si="1"/>
        <v/>
      </c>
      <c r="R14" s="20"/>
      <c r="S14" s="8" t="s">
        <v>2276</v>
      </c>
    </row>
    <row r="15" ht="12.75" customHeight="1" spans="1:19">
      <c r="A15" s="19" t="str">
        <f t="shared" si="0"/>
        <v/>
      </c>
      <c r="B15" s="19"/>
      <c r="C15" s="20"/>
      <c r="D15" s="20"/>
      <c r="E15" s="20"/>
      <c r="F15" s="20"/>
      <c r="G15" s="21"/>
      <c r="H15" s="21"/>
      <c r="I15" s="20"/>
      <c r="J15" s="20"/>
      <c r="K15" s="55"/>
      <c r="L15" s="20"/>
      <c r="M15" s="55"/>
      <c r="N15" s="22"/>
      <c r="O15" s="22"/>
      <c r="P15" s="22"/>
      <c r="Q15" s="69" t="str">
        <f t="shared" si="1"/>
        <v/>
      </c>
      <c r="R15" s="20"/>
      <c r="S15" s="8" t="s">
        <v>2277</v>
      </c>
    </row>
    <row r="16" ht="12.75" customHeight="1" spans="1:19">
      <c r="A16" s="19" t="str">
        <f t="shared" si="0"/>
        <v/>
      </c>
      <c r="B16" s="19"/>
      <c r="C16" s="20"/>
      <c r="D16" s="20"/>
      <c r="E16" s="20"/>
      <c r="F16" s="20"/>
      <c r="G16" s="21"/>
      <c r="H16" s="21"/>
      <c r="I16" s="20"/>
      <c r="J16" s="20"/>
      <c r="K16" s="55"/>
      <c r="L16" s="20"/>
      <c r="M16" s="55"/>
      <c r="N16" s="22"/>
      <c r="O16" s="22"/>
      <c r="P16" s="22"/>
      <c r="Q16" s="69" t="str">
        <f t="shared" si="1"/>
        <v/>
      </c>
      <c r="R16" s="20"/>
      <c r="S16" s="8" t="s">
        <v>2278</v>
      </c>
    </row>
    <row r="17" ht="12.75" customHeight="1" spans="1:19">
      <c r="A17" s="19" t="str">
        <f t="shared" si="0"/>
        <v/>
      </c>
      <c r="B17" s="19"/>
      <c r="C17" s="20"/>
      <c r="D17" s="20"/>
      <c r="E17" s="20"/>
      <c r="F17" s="20"/>
      <c r="G17" s="21"/>
      <c r="H17" s="21"/>
      <c r="I17" s="20"/>
      <c r="J17" s="20"/>
      <c r="K17" s="55"/>
      <c r="L17" s="20"/>
      <c r="M17" s="55"/>
      <c r="N17" s="22"/>
      <c r="O17" s="22"/>
      <c r="P17" s="22"/>
      <c r="Q17" s="69" t="str">
        <f t="shared" si="1"/>
        <v/>
      </c>
      <c r="R17" s="20"/>
      <c r="S17" s="8" t="s">
        <v>2279</v>
      </c>
    </row>
    <row r="18" ht="12.75" customHeight="1" spans="1:19">
      <c r="A18" s="19" t="str">
        <f t="shared" si="0"/>
        <v/>
      </c>
      <c r="B18" s="19"/>
      <c r="C18" s="20"/>
      <c r="D18" s="20"/>
      <c r="E18" s="20"/>
      <c r="F18" s="20"/>
      <c r="G18" s="21"/>
      <c r="H18" s="21"/>
      <c r="I18" s="20"/>
      <c r="J18" s="20"/>
      <c r="K18" s="55"/>
      <c r="L18" s="20"/>
      <c r="M18" s="55"/>
      <c r="N18" s="22"/>
      <c r="O18" s="22"/>
      <c r="P18" s="22"/>
      <c r="Q18" s="69" t="str">
        <f t="shared" si="1"/>
        <v/>
      </c>
      <c r="R18" s="20"/>
      <c r="S18" s="8" t="s">
        <v>2280</v>
      </c>
    </row>
    <row r="19" ht="12.75" customHeight="1" spans="1:19">
      <c r="A19" s="19" t="str">
        <f t="shared" si="0"/>
        <v/>
      </c>
      <c r="B19" s="19"/>
      <c r="C19" s="20"/>
      <c r="D19" s="20"/>
      <c r="E19" s="20"/>
      <c r="F19" s="20"/>
      <c r="G19" s="21"/>
      <c r="H19" s="21"/>
      <c r="I19" s="20"/>
      <c r="J19" s="20"/>
      <c r="K19" s="55"/>
      <c r="L19" s="20"/>
      <c r="M19" s="55"/>
      <c r="N19" s="22"/>
      <c r="O19" s="22"/>
      <c r="P19" s="22"/>
      <c r="Q19" s="69" t="str">
        <f t="shared" si="1"/>
        <v/>
      </c>
      <c r="R19" s="20"/>
      <c r="S19" s="8" t="s">
        <v>2281</v>
      </c>
    </row>
    <row r="20" ht="12.75" customHeight="1" spans="1:19">
      <c r="A20" s="19" t="str">
        <f t="shared" si="0"/>
        <v/>
      </c>
      <c r="B20" s="19"/>
      <c r="C20" s="20"/>
      <c r="D20" s="20"/>
      <c r="E20" s="20"/>
      <c r="F20" s="20"/>
      <c r="G20" s="21"/>
      <c r="H20" s="21"/>
      <c r="I20" s="20"/>
      <c r="J20" s="20"/>
      <c r="K20" s="55"/>
      <c r="L20" s="20"/>
      <c r="M20" s="55"/>
      <c r="N20" s="22"/>
      <c r="O20" s="22"/>
      <c r="P20" s="22"/>
      <c r="Q20" s="69" t="str">
        <f t="shared" si="1"/>
        <v/>
      </c>
      <c r="R20" s="20"/>
      <c r="S20" s="8" t="s">
        <v>2282</v>
      </c>
    </row>
    <row r="21" ht="12.75" customHeight="1" spans="1:19">
      <c r="A21" s="19" t="str">
        <f t="shared" si="0"/>
        <v/>
      </c>
      <c r="B21" s="19"/>
      <c r="C21" s="20"/>
      <c r="D21" s="20"/>
      <c r="E21" s="20"/>
      <c r="F21" s="20"/>
      <c r="G21" s="21"/>
      <c r="H21" s="21"/>
      <c r="I21" s="20"/>
      <c r="J21" s="20"/>
      <c r="K21" s="55"/>
      <c r="L21" s="20"/>
      <c r="M21" s="55"/>
      <c r="N21" s="22"/>
      <c r="O21" s="22"/>
      <c r="P21" s="22"/>
      <c r="Q21" s="69" t="str">
        <f t="shared" si="1"/>
        <v/>
      </c>
      <c r="R21" s="20"/>
      <c r="S21" s="8" t="s">
        <v>2283</v>
      </c>
    </row>
    <row r="22" ht="12.75" customHeight="1" spans="1:19">
      <c r="A22" s="19" t="str">
        <f t="shared" si="0"/>
        <v/>
      </c>
      <c r="B22" s="19"/>
      <c r="C22" s="20"/>
      <c r="D22" s="20"/>
      <c r="E22" s="20"/>
      <c r="F22" s="20"/>
      <c r="G22" s="21"/>
      <c r="H22" s="21"/>
      <c r="I22" s="20"/>
      <c r="J22" s="20"/>
      <c r="K22" s="55"/>
      <c r="L22" s="20"/>
      <c r="M22" s="55"/>
      <c r="N22" s="22"/>
      <c r="O22" s="22"/>
      <c r="P22" s="22"/>
      <c r="Q22" s="69" t="str">
        <f t="shared" si="1"/>
        <v/>
      </c>
      <c r="R22" s="20"/>
      <c r="S22" s="8" t="s">
        <v>2284</v>
      </c>
    </row>
    <row r="23" ht="12.75" customHeight="1" spans="1:19">
      <c r="A23" s="19" t="str">
        <f t="shared" si="0"/>
        <v/>
      </c>
      <c r="B23" s="19"/>
      <c r="C23" s="20"/>
      <c r="D23" s="20"/>
      <c r="E23" s="20"/>
      <c r="F23" s="20"/>
      <c r="G23" s="21"/>
      <c r="H23" s="21"/>
      <c r="I23" s="20"/>
      <c r="J23" s="20"/>
      <c r="K23" s="55"/>
      <c r="L23" s="20"/>
      <c r="M23" s="55"/>
      <c r="N23" s="22"/>
      <c r="O23" s="22"/>
      <c r="P23" s="22"/>
      <c r="Q23" s="69" t="str">
        <f t="shared" si="1"/>
        <v/>
      </c>
      <c r="R23" s="20"/>
      <c r="S23" s="8" t="s">
        <v>2285</v>
      </c>
    </row>
    <row r="24" ht="12.75" customHeight="1" spans="1:19">
      <c r="A24" s="19" t="str">
        <f t="shared" si="0"/>
        <v/>
      </c>
      <c r="B24" s="19"/>
      <c r="C24" s="20"/>
      <c r="D24" s="20"/>
      <c r="E24" s="20"/>
      <c r="F24" s="20"/>
      <c r="G24" s="21"/>
      <c r="H24" s="21"/>
      <c r="I24" s="20"/>
      <c r="J24" s="20"/>
      <c r="K24" s="55"/>
      <c r="L24" s="20"/>
      <c r="M24" s="55"/>
      <c r="N24" s="22"/>
      <c r="O24" s="22"/>
      <c r="P24" s="22"/>
      <c r="Q24" s="69" t="str">
        <f t="shared" si="1"/>
        <v/>
      </c>
      <c r="R24" s="20"/>
      <c r="S24" s="8" t="s">
        <v>2286</v>
      </c>
    </row>
    <row r="25" ht="12.75" customHeight="1" spans="1:19">
      <c r="A25" s="19" t="str">
        <f t="shared" si="0"/>
        <v/>
      </c>
      <c r="B25" s="19"/>
      <c r="C25" s="20"/>
      <c r="D25" s="20"/>
      <c r="E25" s="20"/>
      <c r="F25" s="20"/>
      <c r="G25" s="21"/>
      <c r="H25" s="21"/>
      <c r="I25" s="20"/>
      <c r="J25" s="20"/>
      <c r="K25" s="55"/>
      <c r="L25" s="20"/>
      <c r="M25" s="55"/>
      <c r="N25" s="22"/>
      <c r="O25" s="22"/>
      <c r="P25" s="22"/>
      <c r="Q25" s="69" t="str">
        <f t="shared" si="1"/>
        <v/>
      </c>
      <c r="R25" s="20"/>
      <c r="S25" s="8" t="s">
        <v>2287</v>
      </c>
    </row>
    <row r="26" ht="12.75" customHeight="1" spans="1:19">
      <c r="A26" s="19" t="str">
        <f t="shared" si="0"/>
        <v/>
      </c>
      <c r="B26" s="19"/>
      <c r="C26" s="20"/>
      <c r="D26" s="20"/>
      <c r="E26" s="20"/>
      <c r="F26" s="20"/>
      <c r="G26" s="21"/>
      <c r="H26" s="21"/>
      <c r="I26" s="20"/>
      <c r="J26" s="20"/>
      <c r="K26" s="55"/>
      <c r="L26" s="20"/>
      <c r="M26" s="55"/>
      <c r="N26" s="22"/>
      <c r="O26" s="22"/>
      <c r="P26" s="22"/>
      <c r="Q26" s="69" t="str">
        <f t="shared" si="1"/>
        <v/>
      </c>
      <c r="R26" s="20"/>
      <c r="S26" s="8" t="s">
        <v>2288</v>
      </c>
    </row>
    <row r="27" customHeight="1" spans="1:18">
      <c r="A27" s="23" t="s">
        <v>2289</v>
      </c>
      <c r="B27" s="178"/>
      <c r="C27" s="178"/>
      <c r="D27" s="179"/>
      <c r="E27" s="207"/>
      <c r="F27" s="207"/>
      <c r="G27" s="23"/>
      <c r="H27" s="23"/>
      <c r="I27" s="23"/>
      <c r="J27" s="23"/>
      <c r="K27" s="23"/>
      <c r="L27" s="23"/>
      <c r="M27" s="30"/>
      <c r="N27" s="30">
        <f>SUM(N8:N26)</f>
        <v>0</v>
      </c>
      <c r="O27" s="30">
        <f>SUM(O8:O26)</f>
        <v>0</v>
      </c>
      <c r="P27" s="30">
        <f>SUM(P8:P26)</f>
        <v>0</v>
      </c>
      <c r="Q27" s="69" t="str">
        <f t="shared" si="1"/>
        <v/>
      </c>
      <c r="R27" s="26"/>
    </row>
    <row r="28" customHeight="1" spans="1:19">
      <c r="A28" s="9" t="str">
        <f>基本信息输入表!$K$6&amp;"填表人："&amp;基本信息输入表!$M$64</f>
        <v>产权持有单位填表人：包娴</v>
      </c>
      <c r="P28" s="9" t="str">
        <f>"评估人员："&amp;基本信息输入表!$Q$64</f>
        <v>评估人员：资谷才、王晓</v>
      </c>
      <c r="S28" s="54" t="s">
        <v>837</v>
      </c>
    </row>
    <row r="29" customHeight="1" spans="1:1">
      <c r="A29" s="9" t="str">
        <f>"填表日期："&amp;YEAR(基本信息输入表!$O$64)&amp;"年"&amp;MONTH(基本信息输入表!$O$64)&amp;"月"&amp;DAY(基本信息输入表!$O$64)&amp;"日"</f>
        <v>填表日期：2024年5月8日</v>
      </c>
    </row>
  </sheetData>
  <mergeCells count="23">
    <mergeCell ref="A2:R2"/>
    <mergeCell ref="A3:R3"/>
    <mergeCell ref="Q4:R4"/>
    <mergeCell ref="A5:E5"/>
    <mergeCell ref="A27:D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pageSetUpPr fitToPage="1"/>
  </sheetPr>
  <dimension ref="A1:BQ34"/>
  <sheetViews>
    <sheetView showGridLines="0" zoomScale="77" zoomScaleNormal="77" topLeftCell="A2" workbookViewId="0">
      <selection activeCell="O21" sqref="O21:P21"/>
    </sheetView>
  </sheetViews>
  <sheetFormatPr defaultColWidth="9" defaultRowHeight="15.75"/>
  <cols>
    <col min="1" max="1" width="4.16666666666667" style="162" customWidth="1"/>
    <col min="2" max="2" width="9.66666666666667" style="162" customWidth="1"/>
    <col min="3" max="4" width="8" style="162" customWidth="1"/>
    <col min="5" max="5" width="13.1666666666667" style="162" customWidth="1"/>
    <col min="6" max="6" width="6.16666666666667" style="162" customWidth="1"/>
    <col min="7" max="7" width="10.1666666666667" style="162" customWidth="1"/>
    <col min="8" max="8" width="6.66666666666667" style="162" customWidth="1"/>
    <col min="9" max="9" width="10.1666666666667" style="162" customWidth="1"/>
    <col min="10" max="20" width="10.1666666666667" style="162" hidden="1" customWidth="1" outlineLevel="1"/>
    <col min="21" max="22" width="7.66666666666667" style="162" hidden="1" customWidth="1" outlineLevel="1"/>
    <col min="23" max="23" width="6.66666666666667" style="162" hidden="1" customWidth="1" outlineLevel="1"/>
    <col min="24" max="26" width="4.66666666666667" style="162" hidden="1" customWidth="1" outlineLevel="1"/>
    <col min="27" max="27" width="6.5" style="162" hidden="1" customWidth="1" outlineLevel="1"/>
    <col min="28" max="28" width="24" style="162" hidden="1" customWidth="1" outlineLevel="1"/>
    <col min="29" max="29" width="9.16666666666667" style="162" hidden="1" customWidth="1" outlineLevel="1"/>
    <col min="30" max="30" width="29.6666666666667" style="162" hidden="1" customWidth="1" outlineLevel="1"/>
    <col min="31" max="31" width="15.1666666666667" style="162" hidden="1" customWidth="1" outlineLevel="1"/>
    <col min="32" max="32" width="4.66666666666667" style="162" hidden="1" customWidth="1" outlineLevel="1"/>
    <col min="33" max="34" width="8.16666666666667" style="162" hidden="1" customWidth="1" outlineLevel="1"/>
    <col min="35" max="35" width="8.66666666666667" style="162" hidden="1" customWidth="1" outlineLevel="1"/>
    <col min="36" max="36" width="8.16666666666667" style="162" hidden="1" customWidth="1" outlineLevel="1"/>
    <col min="37" max="37" width="11.1666666666667" style="162" hidden="1" customWidth="1" outlineLevel="1"/>
    <col min="38" max="38" width="16.1666666666667" style="162" customWidth="1" collapsed="1"/>
    <col min="39" max="39" width="15.1666666666667" style="162" customWidth="1"/>
    <col min="40" max="40" width="11.1666666666667" style="162" customWidth="1"/>
    <col min="41" max="41" width="11.6666666666667" style="162" customWidth="1"/>
    <col min="42" max="42" width="7.66666666666667" style="162" customWidth="1"/>
    <col min="43" max="43" width="12.6666666666667" style="163" customWidth="1"/>
    <col min="44" max="44" width="8.66666666666667" style="162" customWidth="1"/>
    <col min="45" max="45" width="9.66666666666667" style="162" customWidth="1"/>
    <col min="46" max="47" width="9" style="162" customWidth="1"/>
    <col min="48" max="16384" width="9" style="162"/>
  </cols>
  <sheetData>
    <row r="1" spans="1:1">
      <c r="A1" s="10" t="s">
        <v>0</v>
      </c>
    </row>
    <row r="2" s="156" customFormat="1" ht="27" customHeight="1" spans="1:45">
      <c r="A2" s="164" t="s">
        <v>2290</v>
      </c>
      <c r="B2" s="164"/>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92"/>
      <c r="AR2" s="165"/>
      <c r="AS2" s="165"/>
    </row>
    <row r="3" s="157" customFormat="1" ht="16.5" customHeight="1" spans="1:45">
      <c r="A3" s="166"/>
      <c r="B3" s="166"/>
      <c r="C3" s="166"/>
      <c r="D3" s="166"/>
      <c r="F3" s="167"/>
      <c r="H3" s="167" t="str">
        <f>"评估基准日："&amp;TEXT(基本信息输入表!M7,"yyyy年mm月dd日")</f>
        <v>评估基准日：2024年04月30日</v>
      </c>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93"/>
      <c r="AR3" s="167"/>
      <c r="AS3" s="194" t="s">
        <v>2291</v>
      </c>
    </row>
    <row r="4" s="157" customFormat="1" ht="16.5" customHeight="1" spans="6:55">
      <c r="F4" s="167"/>
      <c r="G4" s="167"/>
      <c r="H4" s="167"/>
      <c r="I4" s="8"/>
      <c r="J4" s="9"/>
      <c r="K4" s="9"/>
      <c r="L4" s="9"/>
      <c r="M4" s="9"/>
      <c r="N4" s="9"/>
      <c r="O4" s="9"/>
      <c r="P4" s="9"/>
      <c r="Q4" s="9"/>
      <c r="R4" s="9"/>
      <c r="S4" s="9"/>
      <c r="T4" s="9"/>
      <c r="U4" s="9"/>
      <c r="V4" s="9"/>
      <c r="W4" s="9"/>
      <c r="X4" s="9"/>
      <c r="Y4" s="9"/>
      <c r="Z4" s="9"/>
      <c r="AA4" s="167"/>
      <c r="AB4" s="167"/>
      <c r="AC4" s="167"/>
      <c r="AD4" s="167"/>
      <c r="AE4" s="167"/>
      <c r="AF4" s="167"/>
      <c r="AG4" s="167"/>
      <c r="AH4" s="167"/>
      <c r="AI4" s="167"/>
      <c r="AJ4" s="167"/>
      <c r="AK4" s="167"/>
      <c r="AL4" s="8"/>
      <c r="AM4" s="8"/>
      <c r="AN4" s="8"/>
      <c r="AO4" s="8"/>
      <c r="AP4" s="8"/>
      <c r="AQ4" s="8"/>
      <c r="AR4" s="8"/>
      <c r="AS4" s="8"/>
      <c r="AT4" s="8"/>
      <c r="AU4" s="8"/>
      <c r="AV4" s="8"/>
      <c r="AW4" s="8"/>
      <c r="AX4" s="8"/>
      <c r="AY4" s="8"/>
      <c r="AZ4" s="8"/>
      <c r="BA4" s="8"/>
      <c r="BB4" s="8"/>
      <c r="BC4" s="8"/>
    </row>
    <row r="5" s="157" customFormat="1" ht="16.5" customHeight="1" spans="1:45">
      <c r="A5" s="168" t="str">
        <f>基本信息输入表!K6&amp;"："&amp;基本信息输入表!M6</f>
        <v>产权持有单位：昆明中石油昆仑车用天然气有限公司</v>
      </c>
      <c r="B5" s="168"/>
      <c r="AQ5" s="195"/>
      <c r="AS5" s="194" t="s">
        <v>3</v>
      </c>
    </row>
    <row r="6" s="158" customFormat="1" ht="24.5" customHeight="1" spans="1:45">
      <c r="A6" s="169" t="s">
        <v>1485</v>
      </c>
      <c r="B6" s="934" t="s">
        <v>2292</v>
      </c>
      <c r="C6" s="169" t="s">
        <v>2293</v>
      </c>
      <c r="D6" s="169" t="s">
        <v>2294</v>
      </c>
      <c r="E6" s="169" t="s">
        <v>2295</v>
      </c>
      <c r="F6" s="169" t="s">
        <v>2296</v>
      </c>
      <c r="G6" s="169" t="s">
        <v>2297</v>
      </c>
      <c r="H6" s="169" t="s">
        <v>2298</v>
      </c>
      <c r="I6" s="169" t="s">
        <v>2299</v>
      </c>
      <c r="J6" s="169" t="s">
        <v>2300</v>
      </c>
      <c r="K6" s="169" t="s">
        <v>2301</v>
      </c>
      <c r="L6" s="169" t="s">
        <v>2302</v>
      </c>
      <c r="M6" s="169" t="s">
        <v>2303</v>
      </c>
      <c r="N6" s="169" t="s">
        <v>2304</v>
      </c>
      <c r="O6" s="169" t="s">
        <v>2305</v>
      </c>
      <c r="P6" s="169" t="s">
        <v>2306</v>
      </c>
      <c r="Q6" s="169" t="s">
        <v>2307</v>
      </c>
      <c r="R6" s="169" t="s">
        <v>2308</v>
      </c>
      <c r="S6" s="169" t="s">
        <v>2309</v>
      </c>
      <c r="T6" s="169" t="s">
        <v>2310</v>
      </c>
      <c r="U6" s="182" t="s">
        <v>2311</v>
      </c>
      <c r="V6" s="174"/>
      <c r="W6" s="175"/>
      <c r="X6" s="182" t="s">
        <v>2312</v>
      </c>
      <c r="Y6" s="174"/>
      <c r="Z6" s="174"/>
      <c r="AA6" s="175"/>
      <c r="AB6" s="182" t="s">
        <v>2313</v>
      </c>
      <c r="AC6" s="175"/>
      <c r="AD6" s="182" t="s">
        <v>2314</v>
      </c>
      <c r="AE6" s="174"/>
      <c r="AF6" s="175"/>
      <c r="AG6" s="169" t="s">
        <v>2315</v>
      </c>
      <c r="AH6" s="169" t="s">
        <v>2316</v>
      </c>
      <c r="AI6" s="169" t="s">
        <v>2317</v>
      </c>
      <c r="AJ6" s="182" t="s">
        <v>2318</v>
      </c>
      <c r="AK6" s="175"/>
      <c r="AL6" s="185" t="s">
        <v>1491</v>
      </c>
      <c r="AM6" s="175"/>
      <c r="AN6" s="58" t="s">
        <v>1492</v>
      </c>
      <c r="AO6" s="196" t="s">
        <v>1493</v>
      </c>
      <c r="AP6" s="196"/>
      <c r="AQ6" s="197"/>
      <c r="AR6" s="198" t="s">
        <v>1494</v>
      </c>
      <c r="AS6" s="199" t="s">
        <v>1495</v>
      </c>
    </row>
    <row r="7" s="158" customFormat="1" ht="12.75" customHeight="1" spans="1:46">
      <c r="A7" s="170"/>
      <c r="B7" s="170"/>
      <c r="C7" s="170"/>
      <c r="D7" s="170"/>
      <c r="E7" s="170"/>
      <c r="F7" s="170"/>
      <c r="G7" s="170"/>
      <c r="H7" s="170"/>
      <c r="I7" s="170"/>
      <c r="J7" s="170"/>
      <c r="K7" s="170"/>
      <c r="L7" s="170"/>
      <c r="M7" s="170"/>
      <c r="N7" s="170"/>
      <c r="O7" s="170"/>
      <c r="P7" s="170"/>
      <c r="Q7" s="170"/>
      <c r="R7" s="170"/>
      <c r="S7" s="170"/>
      <c r="T7" s="170"/>
      <c r="U7" s="182" t="s">
        <v>2319</v>
      </c>
      <c r="V7" s="182" t="s">
        <v>2320</v>
      </c>
      <c r="W7" s="182" t="s">
        <v>2321</v>
      </c>
      <c r="X7" s="182" t="s">
        <v>2322</v>
      </c>
      <c r="Y7" s="182" t="s">
        <v>2323</v>
      </c>
      <c r="Z7" s="182" t="s">
        <v>2324</v>
      </c>
      <c r="AA7" s="182" t="s">
        <v>2325</v>
      </c>
      <c r="AB7" s="182" t="s">
        <v>2326</v>
      </c>
      <c r="AC7" s="182" t="s">
        <v>1496</v>
      </c>
      <c r="AD7" s="182" t="s">
        <v>2327</v>
      </c>
      <c r="AE7" s="182" t="s">
        <v>2328</v>
      </c>
      <c r="AF7" s="182" t="s">
        <v>1496</v>
      </c>
      <c r="AG7" s="170"/>
      <c r="AH7" s="170"/>
      <c r="AI7" s="170"/>
      <c r="AJ7" s="182" t="s">
        <v>2329</v>
      </c>
      <c r="AK7" s="182" t="s">
        <v>2330</v>
      </c>
      <c r="AL7" s="185" t="s">
        <v>1836</v>
      </c>
      <c r="AM7" s="185" t="s">
        <v>1837</v>
      </c>
      <c r="AN7" s="170"/>
      <c r="AO7" s="198" t="s">
        <v>1836</v>
      </c>
      <c r="AP7" s="198" t="s">
        <v>1838</v>
      </c>
      <c r="AQ7" s="200" t="s">
        <v>1837</v>
      </c>
      <c r="AR7" s="170"/>
      <c r="AS7" s="170"/>
      <c r="AT7" s="8" t="s">
        <v>1501</v>
      </c>
    </row>
    <row r="8" s="159" customFormat="1" ht="16.5" customHeight="1" spans="1:46">
      <c r="A8" s="171" t="str">
        <f>IF(C8="","",ROW()-7)</f>
        <v/>
      </c>
      <c r="B8" s="171"/>
      <c r="C8" s="172"/>
      <c r="D8" s="172"/>
      <c r="E8" s="172"/>
      <c r="F8" s="173"/>
      <c r="G8" s="173"/>
      <c r="H8" s="173"/>
      <c r="I8" s="173"/>
      <c r="J8" s="173"/>
      <c r="K8" s="173"/>
      <c r="L8" s="173"/>
      <c r="M8" s="173"/>
      <c r="N8" s="173"/>
      <c r="O8" s="173"/>
      <c r="P8" s="173"/>
      <c r="Q8" s="173"/>
      <c r="R8" s="173"/>
      <c r="S8" s="173"/>
      <c r="T8" s="173"/>
      <c r="U8" s="173"/>
      <c r="V8" s="173"/>
      <c r="W8" s="173"/>
      <c r="X8" s="173"/>
      <c r="Y8" s="184"/>
      <c r="Z8" s="173"/>
      <c r="AA8" s="173"/>
      <c r="AB8" s="173"/>
      <c r="AC8" s="173"/>
      <c r="AD8" s="173"/>
      <c r="AE8" s="173"/>
      <c r="AF8" s="173"/>
      <c r="AG8" s="186"/>
      <c r="AH8" s="186"/>
      <c r="AI8" s="187"/>
      <c r="AJ8" s="188"/>
      <c r="AK8" s="188"/>
      <c r="AL8" s="22"/>
      <c r="AM8" s="189"/>
      <c r="AN8" s="190"/>
      <c r="AO8" s="22"/>
      <c r="AP8" s="32"/>
      <c r="AQ8" s="190"/>
      <c r="AR8" s="69" t="str">
        <f>IF(AM8-AN8=0,"",(AQ8-AM8+AN8)/(AM8-AN8)*100)</f>
        <v/>
      </c>
      <c r="AS8" s="201"/>
      <c r="AT8" s="202" t="s">
        <v>2331</v>
      </c>
    </row>
    <row r="9" s="159" customFormat="1" ht="16.5" customHeight="1" spans="1:46">
      <c r="A9" s="171" t="str">
        <f t="shared" ref="A9:A24" si="0">IF(C9="","",ROW()-7)</f>
        <v/>
      </c>
      <c r="B9" s="171"/>
      <c r="C9" s="172"/>
      <c r="D9" s="172"/>
      <c r="E9" s="172"/>
      <c r="F9" s="173"/>
      <c r="G9" s="173"/>
      <c r="H9" s="173"/>
      <c r="I9" s="173"/>
      <c r="J9" s="173"/>
      <c r="K9" s="173"/>
      <c r="L9" s="173"/>
      <c r="M9" s="173"/>
      <c r="N9" s="173"/>
      <c r="O9" s="173"/>
      <c r="P9" s="173"/>
      <c r="Q9" s="173"/>
      <c r="R9" s="173"/>
      <c r="S9" s="173"/>
      <c r="T9" s="173"/>
      <c r="U9" s="173"/>
      <c r="V9" s="173"/>
      <c r="W9" s="173"/>
      <c r="X9" s="173"/>
      <c r="Y9" s="184"/>
      <c r="Z9" s="173"/>
      <c r="AA9" s="173"/>
      <c r="AB9" s="173"/>
      <c r="AC9" s="173"/>
      <c r="AD9" s="173"/>
      <c r="AE9" s="173"/>
      <c r="AF9" s="173"/>
      <c r="AG9" s="186"/>
      <c r="AH9" s="186"/>
      <c r="AI9" s="187"/>
      <c r="AJ9" s="188"/>
      <c r="AK9" s="188"/>
      <c r="AL9" s="22"/>
      <c r="AM9" s="189"/>
      <c r="AN9" s="190"/>
      <c r="AO9" s="22"/>
      <c r="AP9" s="32"/>
      <c r="AQ9" s="190"/>
      <c r="AR9" s="69" t="str">
        <f t="shared" ref="AR9:AR27" si="1">IF(AM9-AN9=0,"",(AQ9-AM9+AN9)/(AM9-AN9)*100)</f>
        <v/>
      </c>
      <c r="AS9" s="201"/>
      <c r="AT9" s="202" t="s">
        <v>2332</v>
      </c>
    </row>
    <row r="10" s="159" customFormat="1" ht="16.5" customHeight="1" spans="1:46">
      <c r="A10" s="171" t="str">
        <f t="shared" si="0"/>
        <v/>
      </c>
      <c r="B10" s="171"/>
      <c r="C10" s="172"/>
      <c r="D10" s="172"/>
      <c r="E10" s="172"/>
      <c r="F10" s="173"/>
      <c r="G10" s="173"/>
      <c r="H10" s="173"/>
      <c r="I10" s="173"/>
      <c r="J10" s="173"/>
      <c r="K10" s="173"/>
      <c r="L10" s="173"/>
      <c r="M10" s="173"/>
      <c r="N10" s="173"/>
      <c r="O10" s="173"/>
      <c r="P10" s="173"/>
      <c r="Q10" s="173"/>
      <c r="R10" s="173"/>
      <c r="S10" s="173"/>
      <c r="T10" s="173"/>
      <c r="U10" s="173"/>
      <c r="V10" s="173"/>
      <c r="W10" s="173"/>
      <c r="X10" s="173"/>
      <c r="Y10" s="184"/>
      <c r="Z10" s="173"/>
      <c r="AA10" s="173"/>
      <c r="AB10" s="173"/>
      <c r="AC10" s="173"/>
      <c r="AD10" s="173"/>
      <c r="AE10" s="173"/>
      <c r="AF10" s="173"/>
      <c r="AG10" s="186"/>
      <c r="AH10" s="186"/>
      <c r="AI10" s="187"/>
      <c r="AJ10" s="188"/>
      <c r="AK10" s="188"/>
      <c r="AL10" s="22"/>
      <c r="AM10" s="189"/>
      <c r="AN10" s="190"/>
      <c r="AO10" s="22"/>
      <c r="AP10" s="32"/>
      <c r="AQ10" s="190"/>
      <c r="AR10" s="69" t="str">
        <f t="shared" si="1"/>
        <v/>
      </c>
      <c r="AS10" s="201"/>
      <c r="AT10" s="202" t="s">
        <v>2333</v>
      </c>
    </row>
    <row r="11" s="159" customFormat="1" ht="16.5" customHeight="1" spans="1:46">
      <c r="A11" s="171" t="str">
        <f t="shared" si="0"/>
        <v/>
      </c>
      <c r="B11" s="171"/>
      <c r="C11" s="172"/>
      <c r="D11" s="172"/>
      <c r="E11" s="172"/>
      <c r="F11" s="173"/>
      <c r="G11" s="173"/>
      <c r="H11" s="173"/>
      <c r="I11" s="173"/>
      <c r="J11" s="173"/>
      <c r="K11" s="173"/>
      <c r="L11" s="173"/>
      <c r="M11" s="173"/>
      <c r="N11" s="173"/>
      <c r="O11" s="173"/>
      <c r="P11" s="173"/>
      <c r="Q11" s="173"/>
      <c r="R11" s="173"/>
      <c r="S11" s="173"/>
      <c r="T11" s="173"/>
      <c r="U11" s="173"/>
      <c r="V11" s="173"/>
      <c r="W11" s="173"/>
      <c r="X11" s="173"/>
      <c r="Y11" s="184"/>
      <c r="Z11" s="173"/>
      <c r="AA11" s="173"/>
      <c r="AB11" s="173"/>
      <c r="AC11" s="173"/>
      <c r="AD11" s="173"/>
      <c r="AE11" s="173"/>
      <c r="AF11" s="173"/>
      <c r="AG11" s="186"/>
      <c r="AH11" s="186"/>
      <c r="AI11" s="187"/>
      <c r="AJ11" s="188"/>
      <c r="AK11" s="188"/>
      <c r="AL11" s="22"/>
      <c r="AM11" s="189"/>
      <c r="AN11" s="190"/>
      <c r="AO11" s="22"/>
      <c r="AP11" s="32"/>
      <c r="AQ11" s="190"/>
      <c r="AR11" s="69" t="str">
        <f t="shared" si="1"/>
        <v/>
      </c>
      <c r="AS11" s="201"/>
      <c r="AT11" s="202" t="s">
        <v>2334</v>
      </c>
    </row>
    <row r="12" s="159" customFormat="1" ht="16.5" customHeight="1" spans="1:46">
      <c r="A12" s="171" t="str">
        <f t="shared" si="0"/>
        <v/>
      </c>
      <c r="B12" s="171"/>
      <c r="C12" s="172"/>
      <c r="D12" s="172"/>
      <c r="E12" s="172"/>
      <c r="F12" s="173"/>
      <c r="G12" s="173"/>
      <c r="H12" s="173"/>
      <c r="I12" s="173"/>
      <c r="J12" s="173"/>
      <c r="K12" s="173"/>
      <c r="L12" s="173"/>
      <c r="M12" s="173"/>
      <c r="N12" s="173"/>
      <c r="O12" s="173"/>
      <c r="P12" s="173"/>
      <c r="Q12" s="173"/>
      <c r="R12" s="173"/>
      <c r="S12" s="173"/>
      <c r="T12" s="173"/>
      <c r="U12" s="173"/>
      <c r="V12" s="173"/>
      <c r="W12" s="173"/>
      <c r="X12" s="173"/>
      <c r="Y12" s="184"/>
      <c r="Z12" s="173"/>
      <c r="AA12" s="173"/>
      <c r="AB12" s="173"/>
      <c r="AC12" s="173"/>
      <c r="AD12" s="173"/>
      <c r="AE12" s="173"/>
      <c r="AF12" s="173"/>
      <c r="AG12" s="186"/>
      <c r="AH12" s="186"/>
      <c r="AI12" s="187"/>
      <c r="AJ12" s="188"/>
      <c r="AK12" s="188"/>
      <c r="AL12" s="22"/>
      <c r="AM12" s="189"/>
      <c r="AN12" s="190"/>
      <c r="AO12" s="22"/>
      <c r="AP12" s="32"/>
      <c r="AQ12" s="190"/>
      <c r="AR12" s="69" t="str">
        <f t="shared" si="1"/>
        <v/>
      </c>
      <c r="AS12" s="201"/>
      <c r="AT12" s="202" t="s">
        <v>2335</v>
      </c>
    </row>
    <row r="13" s="159" customFormat="1" ht="16.5" customHeight="1" spans="1:46">
      <c r="A13" s="171" t="str">
        <f t="shared" si="0"/>
        <v/>
      </c>
      <c r="B13" s="171"/>
      <c r="C13" s="172"/>
      <c r="D13" s="172"/>
      <c r="E13" s="172"/>
      <c r="F13" s="173"/>
      <c r="G13" s="173"/>
      <c r="H13" s="173"/>
      <c r="I13" s="173"/>
      <c r="J13" s="173"/>
      <c r="K13" s="173"/>
      <c r="L13" s="173"/>
      <c r="M13" s="173"/>
      <c r="N13" s="173"/>
      <c r="O13" s="173"/>
      <c r="P13" s="173"/>
      <c r="Q13" s="173"/>
      <c r="R13" s="173"/>
      <c r="S13" s="173"/>
      <c r="T13" s="173"/>
      <c r="U13" s="173"/>
      <c r="V13" s="173"/>
      <c r="W13" s="173"/>
      <c r="X13" s="173"/>
      <c r="Y13" s="184"/>
      <c r="Z13" s="173"/>
      <c r="AA13" s="173"/>
      <c r="AB13" s="173"/>
      <c r="AC13" s="173"/>
      <c r="AD13" s="173"/>
      <c r="AE13" s="173"/>
      <c r="AF13" s="173"/>
      <c r="AG13" s="186"/>
      <c r="AH13" s="186"/>
      <c r="AI13" s="187"/>
      <c r="AJ13" s="188"/>
      <c r="AK13" s="188"/>
      <c r="AL13" s="22"/>
      <c r="AM13" s="189"/>
      <c r="AN13" s="190"/>
      <c r="AO13" s="22"/>
      <c r="AP13" s="32"/>
      <c r="AQ13" s="190"/>
      <c r="AR13" s="69" t="str">
        <f t="shared" si="1"/>
        <v/>
      </c>
      <c r="AS13" s="201"/>
      <c r="AT13" s="202" t="s">
        <v>2336</v>
      </c>
    </row>
    <row r="14" s="159" customFormat="1" ht="16.5" customHeight="1" spans="1:46">
      <c r="A14" s="171" t="str">
        <f t="shared" si="0"/>
        <v/>
      </c>
      <c r="B14" s="171"/>
      <c r="C14" s="172"/>
      <c r="D14" s="172"/>
      <c r="E14" s="172"/>
      <c r="F14" s="173"/>
      <c r="G14" s="173"/>
      <c r="H14" s="173"/>
      <c r="I14" s="173"/>
      <c r="J14" s="173"/>
      <c r="K14" s="173"/>
      <c r="L14" s="173"/>
      <c r="M14" s="173"/>
      <c r="N14" s="173"/>
      <c r="O14" s="173"/>
      <c r="P14" s="173"/>
      <c r="Q14" s="173"/>
      <c r="R14" s="173"/>
      <c r="S14" s="173"/>
      <c r="T14" s="173"/>
      <c r="U14" s="173"/>
      <c r="V14" s="173"/>
      <c r="W14" s="173"/>
      <c r="X14" s="173"/>
      <c r="Y14" s="184"/>
      <c r="Z14" s="173"/>
      <c r="AA14" s="173"/>
      <c r="AB14" s="173"/>
      <c r="AC14" s="173"/>
      <c r="AD14" s="173"/>
      <c r="AE14" s="173"/>
      <c r="AF14" s="173"/>
      <c r="AG14" s="186"/>
      <c r="AH14" s="186"/>
      <c r="AI14" s="187"/>
      <c r="AJ14" s="188"/>
      <c r="AK14" s="188"/>
      <c r="AL14" s="22"/>
      <c r="AM14" s="189"/>
      <c r="AN14" s="190"/>
      <c r="AO14" s="22"/>
      <c r="AP14" s="32"/>
      <c r="AQ14" s="190"/>
      <c r="AR14" s="69" t="str">
        <f t="shared" si="1"/>
        <v/>
      </c>
      <c r="AS14" s="201"/>
      <c r="AT14" s="202" t="s">
        <v>2337</v>
      </c>
    </row>
    <row r="15" s="159" customFormat="1" ht="16.5" customHeight="1" spans="1:46">
      <c r="A15" s="171" t="str">
        <f t="shared" si="0"/>
        <v/>
      </c>
      <c r="B15" s="171"/>
      <c r="C15" s="172"/>
      <c r="D15" s="172"/>
      <c r="E15" s="172"/>
      <c r="F15" s="173"/>
      <c r="G15" s="173"/>
      <c r="H15" s="173"/>
      <c r="I15" s="173"/>
      <c r="J15" s="173"/>
      <c r="K15" s="173"/>
      <c r="L15" s="173"/>
      <c r="M15" s="173"/>
      <c r="N15" s="173"/>
      <c r="O15" s="173"/>
      <c r="P15" s="173"/>
      <c r="Q15" s="173"/>
      <c r="R15" s="173"/>
      <c r="S15" s="173"/>
      <c r="T15" s="173"/>
      <c r="U15" s="173"/>
      <c r="V15" s="173"/>
      <c r="W15" s="173"/>
      <c r="X15" s="173"/>
      <c r="Y15" s="184"/>
      <c r="Z15" s="173"/>
      <c r="AA15" s="173"/>
      <c r="AB15" s="173"/>
      <c r="AC15" s="173"/>
      <c r="AD15" s="173"/>
      <c r="AE15" s="173"/>
      <c r="AF15" s="173"/>
      <c r="AG15" s="186"/>
      <c r="AH15" s="186"/>
      <c r="AI15" s="187"/>
      <c r="AJ15" s="188"/>
      <c r="AK15" s="188"/>
      <c r="AL15" s="22"/>
      <c r="AM15" s="189"/>
      <c r="AN15" s="190"/>
      <c r="AO15" s="22"/>
      <c r="AP15" s="32"/>
      <c r="AQ15" s="190"/>
      <c r="AR15" s="69" t="str">
        <f t="shared" si="1"/>
        <v/>
      </c>
      <c r="AS15" s="201"/>
      <c r="AT15" s="202" t="s">
        <v>2338</v>
      </c>
    </row>
    <row r="16" s="159" customFormat="1" ht="16.5" customHeight="1" spans="1:46">
      <c r="A16" s="171" t="str">
        <f t="shared" si="0"/>
        <v/>
      </c>
      <c r="B16" s="171"/>
      <c r="C16" s="172"/>
      <c r="D16" s="172"/>
      <c r="E16" s="172"/>
      <c r="F16" s="173"/>
      <c r="G16" s="173"/>
      <c r="H16" s="173"/>
      <c r="I16" s="173"/>
      <c r="J16" s="173"/>
      <c r="K16" s="173"/>
      <c r="L16" s="173"/>
      <c r="M16" s="173"/>
      <c r="N16" s="173"/>
      <c r="O16" s="173"/>
      <c r="P16" s="173"/>
      <c r="Q16" s="173"/>
      <c r="R16" s="173"/>
      <c r="S16" s="173"/>
      <c r="T16" s="173"/>
      <c r="U16" s="173"/>
      <c r="V16" s="173"/>
      <c r="W16" s="173"/>
      <c r="X16" s="173"/>
      <c r="Y16" s="184"/>
      <c r="Z16" s="173"/>
      <c r="AA16" s="173"/>
      <c r="AB16" s="173"/>
      <c r="AC16" s="173"/>
      <c r="AD16" s="173"/>
      <c r="AE16" s="173"/>
      <c r="AF16" s="173"/>
      <c r="AG16" s="186"/>
      <c r="AH16" s="186"/>
      <c r="AI16" s="187"/>
      <c r="AJ16" s="188"/>
      <c r="AK16" s="188"/>
      <c r="AL16" s="22"/>
      <c r="AM16" s="189"/>
      <c r="AN16" s="190"/>
      <c r="AO16" s="22"/>
      <c r="AP16" s="32"/>
      <c r="AQ16" s="190"/>
      <c r="AR16" s="69" t="str">
        <f t="shared" si="1"/>
        <v/>
      </c>
      <c r="AS16" s="201"/>
      <c r="AT16" s="202" t="s">
        <v>2339</v>
      </c>
    </row>
    <row r="17" s="159" customFormat="1" ht="16.5" customHeight="1" spans="1:46">
      <c r="A17" s="171" t="str">
        <f t="shared" si="0"/>
        <v/>
      </c>
      <c r="B17" s="171"/>
      <c r="C17" s="172"/>
      <c r="D17" s="172"/>
      <c r="E17" s="172"/>
      <c r="F17" s="173"/>
      <c r="G17" s="173"/>
      <c r="H17" s="173"/>
      <c r="I17" s="173"/>
      <c r="J17" s="173"/>
      <c r="K17" s="173"/>
      <c r="L17" s="173"/>
      <c r="M17" s="173"/>
      <c r="N17" s="173"/>
      <c r="O17" s="173"/>
      <c r="P17" s="173"/>
      <c r="Q17" s="173"/>
      <c r="R17" s="173"/>
      <c r="S17" s="173"/>
      <c r="T17" s="173"/>
      <c r="U17" s="173"/>
      <c r="V17" s="173"/>
      <c r="W17" s="173"/>
      <c r="X17" s="173"/>
      <c r="Y17" s="184"/>
      <c r="Z17" s="173"/>
      <c r="AA17" s="173"/>
      <c r="AB17" s="173"/>
      <c r="AC17" s="173"/>
      <c r="AD17" s="173"/>
      <c r="AE17" s="173"/>
      <c r="AF17" s="173"/>
      <c r="AG17" s="186"/>
      <c r="AH17" s="186"/>
      <c r="AI17" s="187"/>
      <c r="AJ17" s="188"/>
      <c r="AK17" s="188"/>
      <c r="AL17" s="22"/>
      <c r="AM17" s="189"/>
      <c r="AN17" s="190"/>
      <c r="AO17" s="22"/>
      <c r="AP17" s="32"/>
      <c r="AQ17" s="190"/>
      <c r="AR17" s="69" t="str">
        <f t="shared" si="1"/>
        <v/>
      </c>
      <c r="AS17" s="201"/>
      <c r="AT17" s="202" t="s">
        <v>2340</v>
      </c>
    </row>
    <row r="18" s="159" customFormat="1" ht="16.5" customHeight="1" spans="1:46">
      <c r="A18" s="171" t="str">
        <f t="shared" si="0"/>
        <v/>
      </c>
      <c r="B18" s="171"/>
      <c r="C18" s="172"/>
      <c r="D18" s="172"/>
      <c r="E18" s="172"/>
      <c r="F18" s="173"/>
      <c r="G18" s="173"/>
      <c r="H18" s="173"/>
      <c r="I18" s="173"/>
      <c r="J18" s="173"/>
      <c r="K18" s="173"/>
      <c r="L18" s="173"/>
      <c r="M18" s="173"/>
      <c r="N18" s="173"/>
      <c r="O18" s="173"/>
      <c r="P18" s="173"/>
      <c r="Q18" s="173"/>
      <c r="R18" s="173"/>
      <c r="S18" s="173"/>
      <c r="T18" s="173"/>
      <c r="U18" s="173"/>
      <c r="V18" s="173"/>
      <c r="W18" s="173"/>
      <c r="X18" s="173"/>
      <c r="Y18" s="184"/>
      <c r="Z18" s="173"/>
      <c r="AA18" s="173"/>
      <c r="AB18" s="173"/>
      <c r="AC18" s="173"/>
      <c r="AD18" s="173"/>
      <c r="AE18" s="173"/>
      <c r="AF18" s="173"/>
      <c r="AG18" s="186"/>
      <c r="AH18" s="186"/>
      <c r="AI18" s="187"/>
      <c r="AJ18" s="188"/>
      <c r="AK18" s="188"/>
      <c r="AL18" s="22"/>
      <c r="AM18" s="189"/>
      <c r="AN18" s="190"/>
      <c r="AO18" s="22"/>
      <c r="AP18" s="32"/>
      <c r="AQ18" s="190"/>
      <c r="AR18" s="69" t="str">
        <f t="shared" si="1"/>
        <v/>
      </c>
      <c r="AS18" s="201"/>
      <c r="AT18" s="202" t="s">
        <v>2341</v>
      </c>
    </row>
    <row r="19" s="159" customFormat="1" ht="16.5" customHeight="1" spans="1:46">
      <c r="A19" s="171" t="str">
        <f t="shared" si="0"/>
        <v/>
      </c>
      <c r="B19" s="171"/>
      <c r="C19" s="172"/>
      <c r="D19" s="172"/>
      <c r="E19" s="172"/>
      <c r="F19" s="173"/>
      <c r="G19" s="173"/>
      <c r="H19" s="173"/>
      <c r="I19" s="173"/>
      <c r="J19" s="173"/>
      <c r="K19" s="173"/>
      <c r="L19" s="173"/>
      <c r="M19" s="173"/>
      <c r="N19" s="173"/>
      <c r="O19" s="173"/>
      <c r="P19" s="173"/>
      <c r="Q19" s="173"/>
      <c r="R19" s="173"/>
      <c r="S19" s="173"/>
      <c r="T19" s="173"/>
      <c r="U19" s="173"/>
      <c r="V19" s="173"/>
      <c r="W19" s="173"/>
      <c r="X19" s="173"/>
      <c r="Y19" s="184"/>
      <c r="Z19" s="173"/>
      <c r="AA19" s="173"/>
      <c r="AB19" s="173"/>
      <c r="AC19" s="173"/>
      <c r="AD19" s="173"/>
      <c r="AE19" s="173"/>
      <c r="AF19" s="173"/>
      <c r="AG19" s="186"/>
      <c r="AH19" s="186"/>
      <c r="AI19" s="187"/>
      <c r="AJ19" s="188"/>
      <c r="AK19" s="188"/>
      <c r="AL19" s="22"/>
      <c r="AM19" s="189"/>
      <c r="AN19" s="190"/>
      <c r="AO19" s="22"/>
      <c r="AP19" s="32"/>
      <c r="AQ19" s="190"/>
      <c r="AR19" s="69" t="str">
        <f t="shared" si="1"/>
        <v/>
      </c>
      <c r="AS19" s="201"/>
      <c r="AT19" s="202" t="s">
        <v>2342</v>
      </c>
    </row>
    <row r="20" s="159" customFormat="1" ht="16.5" customHeight="1" spans="1:46">
      <c r="A20" s="171" t="str">
        <f t="shared" si="0"/>
        <v/>
      </c>
      <c r="B20" s="171"/>
      <c r="C20" s="172"/>
      <c r="D20" s="172"/>
      <c r="E20" s="172"/>
      <c r="F20" s="173"/>
      <c r="G20" s="173"/>
      <c r="H20" s="173"/>
      <c r="I20" s="173"/>
      <c r="J20" s="173"/>
      <c r="K20" s="173"/>
      <c r="L20" s="173"/>
      <c r="M20" s="173"/>
      <c r="N20" s="173"/>
      <c r="O20" s="173"/>
      <c r="P20" s="173"/>
      <c r="Q20" s="173"/>
      <c r="R20" s="173"/>
      <c r="S20" s="173"/>
      <c r="T20" s="173"/>
      <c r="U20" s="173"/>
      <c r="V20" s="173"/>
      <c r="W20" s="173"/>
      <c r="X20" s="173"/>
      <c r="Y20" s="184"/>
      <c r="Z20" s="173"/>
      <c r="AA20" s="173"/>
      <c r="AB20" s="173"/>
      <c r="AC20" s="173"/>
      <c r="AD20" s="173"/>
      <c r="AE20" s="173"/>
      <c r="AF20" s="173"/>
      <c r="AG20" s="186"/>
      <c r="AH20" s="186"/>
      <c r="AI20" s="187"/>
      <c r="AJ20" s="188"/>
      <c r="AK20" s="188"/>
      <c r="AL20" s="22"/>
      <c r="AM20" s="189"/>
      <c r="AN20" s="190"/>
      <c r="AO20" s="22"/>
      <c r="AP20" s="32"/>
      <c r="AQ20" s="190"/>
      <c r="AR20" s="69" t="str">
        <f t="shared" si="1"/>
        <v/>
      </c>
      <c r="AS20" s="201"/>
      <c r="AT20" s="202" t="s">
        <v>2343</v>
      </c>
    </row>
    <row r="21" s="159" customFormat="1" ht="16.5" customHeight="1" spans="1:46">
      <c r="A21" s="171" t="str">
        <f t="shared" si="0"/>
        <v/>
      </c>
      <c r="B21" s="171"/>
      <c r="C21" s="172"/>
      <c r="D21" s="172"/>
      <c r="E21" s="172"/>
      <c r="F21" s="173"/>
      <c r="G21" s="173"/>
      <c r="H21" s="173"/>
      <c r="I21" s="173"/>
      <c r="J21" s="173"/>
      <c r="K21" s="173"/>
      <c r="L21" s="173"/>
      <c r="M21" s="173"/>
      <c r="N21" s="173"/>
      <c r="O21" s="173" t="s">
        <v>1161</v>
      </c>
      <c r="P21" s="173"/>
      <c r="Q21" s="173"/>
      <c r="R21" s="173"/>
      <c r="S21" s="173"/>
      <c r="T21" s="173"/>
      <c r="U21" s="173"/>
      <c r="V21" s="173"/>
      <c r="W21" s="173"/>
      <c r="X21" s="173"/>
      <c r="Y21" s="184"/>
      <c r="Z21" s="173"/>
      <c r="AA21" s="173"/>
      <c r="AB21" s="173"/>
      <c r="AC21" s="173"/>
      <c r="AD21" s="173"/>
      <c r="AE21" s="173"/>
      <c r="AF21" s="173"/>
      <c r="AG21" s="186"/>
      <c r="AH21" s="186"/>
      <c r="AI21" s="187"/>
      <c r="AJ21" s="188"/>
      <c r="AK21" s="188"/>
      <c r="AL21" s="22"/>
      <c r="AM21" s="189"/>
      <c r="AN21" s="190"/>
      <c r="AO21" s="22"/>
      <c r="AP21" s="32"/>
      <c r="AQ21" s="190"/>
      <c r="AR21" s="69" t="str">
        <f t="shared" si="1"/>
        <v/>
      </c>
      <c r="AS21" s="201"/>
      <c r="AT21" s="202" t="s">
        <v>2344</v>
      </c>
    </row>
    <row r="22" s="159" customFormat="1" ht="16.5" customHeight="1" spans="1:46">
      <c r="A22" s="171" t="str">
        <f t="shared" si="0"/>
        <v/>
      </c>
      <c r="B22" s="171"/>
      <c r="C22" s="172"/>
      <c r="D22" s="172"/>
      <c r="E22" s="172"/>
      <c r="F22" s="173"/>
      <c r="G22" s="173"/>
      <c r="H22" s="173"/>
      <c r="I22" s="173"/>
      <c r="J22" s="173"/>
      <c r="K22" s="173"/>
      <c r="L22" s="173"/>
      <c r="M22" s="173"/>
      <c r="N22" s="173"/>
      <c r="O22" s="173"/>
      <c r="P22" s="173"/>
      <c r="Q22" s="173"/>
      <c r="R22" s="173"/>
      <c r="S22" s="173"/>
      <c r="T22" s="173"/>
      <c r="U22" s="173"/>
      <c r="V22" s="173"/>
      <c r="W22" s="173"/>
      <c r="X22" s="173"/>
      <c r="Y22" s="184"/>
      <c r="Z22" s="173"/>
      <c r="AA22" s="173"/>
      <c r="AB22" s="173"/>
      <c r="AC22" s="173"/>
      <c r="AD22" s="173"/>
      <c r="AE22" s="173"/>
      <c r="AF22" s="173"/>
      <c r="AG22" s="186"/>
      <c r="AH22" s="186"/>
      <c r="AI22" s="187"/>
      <c r="AJ22" s="188"/>
      <c r="AK22" s="188"/>
      <c r="AL22" s="22"/>
      <c r="AM22" s="189"/>
      <c r="AN22" s="190"/>
      <c r="AO22" s="22"/>
      <c r="AP22" s="32"/>
      <c r="AQ22" s="190"/>
      <c r="AR22" s="69" t="str">
        <f t="shared" si="1"/>
        <v/>
      </c>
      <c r="AS22" s="201"/>
      <c r="AT22" s="202" t="s">
        <v>2345</v>
      </c>
    </row>
    <row r="23" s="159" customFormat="1" ht="16.5" customHeight="1" spans="1:46">
      <c r="A23" s="171" t="str">
        <f t="shared" si="0"/>
        <v/>
      </c>
      <c r="B23" s="171"/>
      <c r="C23" s="172"/>
      <c r="D23" s="172"/>
      <c r="E23" s="172"/>
      <c r="F23" s="173"/>
      <c r="G23" s="173"/>
      <c r="H23" s="173"/>
      <c r="I23" s="173"/>
      <c r="J23" s="173"/>
      <c r="K23" s="173"/>
      <c r="L23" s="173"/>
      <c r="M23" s="173"/>
      <c r="N23" s="173"/>
      <c r="O23" s="173"/>
      <c r="P23" s="173"/>
      <c r="Q23" s="173"/>
      <c r="R23" s="173"/>
      <c r="S23" s="173"/>
      <c r="T23" s="173"/>
      <c r="U23" s="173"/>
      <c r="V23" s="173"/>
      <c r="W23" s="173"/>
      <c r="X23" s="173"/>
      <c r="Y23" s="184"/>
      <c r="Z23" s="173"/>
      <c r="AA23" s="173"/>
      <c r="AB23" s="173"/>
      <c r="AC23" s="173"/>
      <c r="AD23" s="173"/>
      <c r="AE23" s="173"/>
      <c r="AF23" s="173"/>
      <c r="AG23" s="186"/>
      <c r="AH23" s="186"/>
      <c r="AI23" s="187"/>
      <c r="AJ23" s="188"/>
      <c r="AK23" s="188"/>
      <c r="AL23" s="22"/>
      <c r="AM23" s="189"/>
      <c r="AN23" s="190"/>
      <c r="AO23" s="22"/>
      <c r="AP23" s="32"/>
      <c r="AQ23" s="190"/>
      <c r="AR23" s="69" t="str">
        <f t="shared" si="1"/>
        <v/>
      </c>
      <c r="AS23" s="201"/>
      <c r="AT23" s="202" t="s">
        <v>2346</v>
      </c>
    </row>
    <row r="24" s="159" customFormat="1" ht="12.75" customHeight="1" spans="1:46">
      <c r="A24" s="171" t="str">
        <f t="shared" si="0"/>
        <v/>
      </c>
      <c r="B24" s="171"/>
      <c r="C24" s="172"/>
      <c r="D24" s="172"/>
      <c r="E24" s="172"/>
      <c r="F24" s="173"/>
      <c r="G24" s="173"/>
      <c r="H24" s="173"/>
      <c r="I24" s="173"/>
      <c r="J24" s="173"/>
      <c r="K24" s="173"/>
      <c r="L24" s="173"/>
      <c r="M24" s="173"/>
      <c r="N24" s="173"/>
      <c r="O24" s="173"/>
      <c r="P24" s="173"/>
      <c r="Q24" s="173"/>
      <c r="R24" s="173"/>
      <c r="S24" s="173"/>
      <c r="T24" s="173"/>
      <c r="U24" s="173"/>
      <c r="V24" s="173"/>
      <c r="W24" s="173"/>
      <c r="X24" s="173"/>
      <c r="Y24" s="184"/>
      <c r="Z24" s="173"/>
      <c r="AA24" s="173"/>
      <c r="AB24" s="173"/>
      <c r="AC24" s="173"/>
      <c r="AD24" s="173"/>
      <c r="AE24" s="173"/>
      <c r="AF24" s="173"/>
      <c r="AG24" s="186"/>
      <c r="AH24" s="186"/>
      <c r="AI24" s="187"/>
      <c r="AJ24" s="188"/>
      <c r="AK24" s="188"/>
      <c r="AL24" s="22"/>
      <c r="AM24" s="189"/>
      <c r="AN24" s="190"/>
      <c r="AO24" s="22"/>
      <c r="AP24" s="32"/>
      <c r="AQ24" s="190"/>
      <c r="AR24" s="69" t="str">
        <f t="shared" si="1"/>
        <v/>
      </c>
      <c r="AS24" s="201"/>
      <c r="AT24" s="202" t="s">
        <v>2347</v>
      </c>
    </row>
    <row r="25" s="157" customFormat="1" ht="12.75" customHeight="1" spans="1:45">
      <c r="A25" s="19" t="s">
        <v>2348</v>
      </c>
      <c r="B25" s="174"/>
      <c r="C25" s="175"/>
      <c r="D25" s="176"/>
      <c r="E25" s="176"/>
      <c r="F25" s="177"/>
      <c r="G25" s="177"/>
      <c r="H25" s="177"/>
      <c r="I25" s="177"/>
      <c r="J25" s="177"/>
      <c r="K25" s="177"/>
      <c r="L25" s="177"/>
      <c r="M25" s="177"/>
      <c r="N25" s="177"/>
      <c r="O25" s="177"/>
      <c r="P25" s="177"/>
      <c r="Q25" s="177"/>
      <c r="R25" s="177"/>
      <c r="S25" s="177"/>
      <c r="T25" s="177"/>
      <c r="U25" s="177"/>
      <c r="V25" s="177"/>
      <c r="W25" s="183"/>
      <c r="X25" s="177"/>
      <c r="Y25" s="177"/>
      <c r="Z25" s="177"/>
      <c r="AA25" s="177"/>
      <c r="AB25" s="177"/>
      <c r="AC25" s="177"/>
      <c r="AD25" s="177"/>
      <c r="AE25" s="177"/>
      <c r="AF25" s="177"/>
      <c r="AG25" s="177"/>
      <c r="AH25" s="177"/>
      <c r="AI25" s="177"/>
      <c r="AJ25" s="177"/>
      <c r="AK25" s="177"/>
      <c r="AL25" s="190">
        <f>SUM(AL8:AL24)</f>
        <v>0</v>
      </c>
      <c r="AM25" s="190">
        <f>SUM(AM8:AM24)</f>
        <v>0</v>
      </c>
      <c r="AN25" s="190">
        <f>SUM(AN8:AN24)</f>
        <v>0</v>
      </c>
      <c r="AO25" s="190">
        <f>SUM(AO8:AO24)</f>
        <v>0</v>
      </c>
      <c r="AP25" s="190"/>
      <c r="AQ25" s="190">
        <f>SUM(AQ8:AQ24)</f>
        <v>0</v>
      </c>
      <c r="AR25" s="69" t="str">
        <f t="shared" si="1"/>
        <v/>
      </c>
      <c r="AS25" s="176"/>
    </row>
    <row r="26" s="157" customFormat="1" ht="12.75" customHeight="1" spans="1:45">
      <c r="A26" s="19" t="s">
        <v>2349</v>
      </c>
      <c r="B26" s="174"/>
      <c r="C26" s="175"/>
      <c r="D26" s="176"/>
      <c r="E26" s="176"/>
      <c r="F26" s="177"/>
      <c r="G26" s="177"/>
      <c r="H26" s="177"/>
      <c r="I26" s="177"/>
      <c r="J26" s="177"/>
      <c r="K26" s="177"/>
      <c r="L26" s="177"/>
      <c r="M26" s="177"/>
      <c r="N26" s="177"/>
      <c r="O26" s="177"/>
      <c r="P26" s="177"/>
      <c r="Q26" s="177"/>
      <c r="R26" s="177"/>
      <c r="S26" s="177"/>
      <c r="T26" s="177"/>
      <c r="U26" s="177"/>
      <c r="V26" s="177"/>
      <c r="W26" s="183"/>
      <c r="X26" s="177"/>
      <c r="Y26" s="177"/>
      <c r="Z26" s="177"/>
      <c r="AA26" s="177"/>
      <c r="AB26" s="177"/>
      <c r="AC26" s="177"/>
      <c r="AD26" s="177"/>
      <c r="AE26" s="177"/>
      <c r="AF26" s="177"/>
      <c r="AG26" s="177"/>
      <c r="AH26" s="177"/>
      <c r="AI26" s="177"/>
      <c r="AJ26" s="177"/>
      <c r="AK26" s="177"/>
      <c r="AL26" s="190"/>
      <c r="AM26" s="190">
        <f>AN25</f>
        <v>0</v>
      </c>
      <c r="AN26" s="190"/>
      <c r="AO26" s="190"/>
      <c r="AP26" s="190"/>
      <c r="AQ26" s="190"/>
      <c r="AR26" s="69"/>
      <c r="AS26" s="176"/>
    </row>
    <row r="27" s="157" customFormat="1" ht="12.75" customHeight="1" spans="1:45">
      <c r="A27" s="23" t="s">
        <v>2350</v>
      </c>
      <c r="B27" s="178"/>
      <c r="C27" s="179"/>
      <c r="D27" s="176"/>
      <c r="E27" s="176"/>
      <c r="F27" s="177"/>
      <c r="G27" s="177"/>
      <c r="H27" s="177"/>
      <c r="I27" s="177"/>
      <c r="J27" s="177"/>
      <c r="K27" s="177"/>
      <c r="L27" s="177"/>
      <c r="M27" s="177"/>
      <c r="N27" s="177"/>
      <c r="O27" s="177"/>
      <c r="P27" s="177"/>
      <c r="Q27" s="177"/>
      <c r="R27" s="177"/>
      <c r="S27" s="177"/>
      <c r="T27" s="177"/>
      <c r="U27" s="177"/>
      <c r="V27" s="177"/>
      <c r="W27" s="183"/>
      <c r="X27" s="177"/>
      <c r="Y27" s="177"/>
      <c r="Z27" s="177"/>
      <c r="AA27" s="177"/>
      <c r="AB27" s="177"/>
      <c r="AC27" s="177"/>
      <c r="AD27" s="177"/>
      <c r="AE27" s="177"/>
      <c r="AF27" s="177"/>
      <c r="AG27" s="177"/>
      <c r="AH27" s="177"/>
      <c r="AI27" s="177"/>
      <c r="AJ27" s="177"/>
      <c r="AK27" s="177"/>
      <c r="AL27" s="190">
        <f>AL25-AL26</f>
        <v>0</v>
      </c>
      <c r="AM27" s="190">
        <f>AM25-AM26</f>
        <v>0</v>
      </c>
      <c r="AN27" s="190"/>
      <c r="AO27" s="190">
        <f>AO25</f>
        <v>0</v>
      </c>
      <c r="AP27" s="190"/>
      <c r="AQ27" s="190">
        <f>AQ25</f>
        <v>0</v>
      </c>
      <c r="AR27" s="69" t="str">
        <f t="shared" si="1"/>
        <v/>
      </c>
      <c r="AS27" s="176"/>
    </row>
    <row r="28" s="160" customFormat="1" customHeight="1" spans="1:46">
      <c r="A28" s="160" t="str">
        <f>基本信息输入表!$K$6&amp;"填表人："&amp;基本信息输入表!$M$65</f>
        <v>产权持有单位填表人：包娴</v>
      </c>
      <c r="AO28" s="160" t="str">
        <f>"评估人员："&amp;基本信息输入表!$Q$65</f>
        <v>评估人员：资谷才、王晓</v>
      </c>
      <c r="AQ28" s="203"/>
      <c r="AT28" s="9" t="s">
        <v>1523</v>
      </c>
    </row>
    <row r="29" s="161" customFormat="1" ht="12.75" spans="1:43">
      <c r="A29" s="180" t="str">
        <f>"填表日期："&amp;YEAR(基本信息输入表!$O$65)&amp;"年"&amp;MONTH(基本信息输入表!$O$65)&amp;"月"&amp;DAY(基本信息输入表!$O$65)&amp;"日"</f>
        <v>填表日期：2024年5月8日</v>
      </c>
      <c r="B29" s="180"/>
      <c r="AQ29" s="204"/>
    </row>
    <row r="33" ht="27" spans="9:40">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91"/>
      <c r="AL33" s="191"/>
      <c r="AM33" s="191"/>
      <c r="AN33" s="191"/>
    </row>
    <row r="34" ht="27" spans="38:69">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1"/>
      <c r="BL34" s="181"/>
      <c r="BM34" s="181"/>
      <c r="BN34" s="191"/>
      <c r="BO34" s="191"/>
      <c r="BP34" s="191"/>
      <c r="BQ34" s="191"/>
    </row>
  </sheetData>
  <mergeCells count="37">
    <mergeCell ref="I4:Z4"/>
    <mergeCell ref="AL4:BC4"/>
    <mergeCell ref="U6:W6"/>
    <mergeCell ref="X6:AA6"/>
    <mergeCell ref="AB6:AC6"/>
    <mergeCell ref="AD6:AF6"/>
    <mergeCell ref="AJ6:AK6"/>
    <mergeCell ref="AL6:AM6"/>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AG6:AG7"/>
    <mergeCell ref="AH6:AH7"/>
    <mergeCell ref="AI6:AI7"/>
    <mergeCell ref="AN6:AN7"/>
    <mergeCell ref="AR6:AR7"/>
    <mergeCell ref="AS6:AS7"/>
  </mergeCells>
  <hyperlinks>
    <hyperlink ref="A1" location="索引目录!A1" display="返回索引目录"/>
    <hyperlink ref="A2" location="'固定资产汇总表'!A1" display="固定资产--船舶清查评估明细表"/>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G30"/>
  <sheetViews>
    <sheetView showGridLines="0" zoomScale="96" zoomScaleNormal="96" topLeftCell="A4" workbookViewId="0">
      <selection activeCell="B19" sqref="B19"/>
    </sheetView>
  </sheetViews>
  <sheetFormatPr defaultColWidth="9" defaultRowHeight="15.75" customHeight="1" outlineLevelCol="6"/>
  <cols>
    <col min="1" max="1" width="7.91666666666667" style="40" customWidth="1"/>
    <col min="2" max="2" width="28" style="40" customWidth="1"/>
    <col min="3" max="3" width="27.6666666666667" style="40" customWidth="1"/>
    <col min="4" max="5" width="18.6666666666667" style="40" customWidth="1"/>
    <col min="6" max="6" width="13.1666666666667" style="40" customWidth="1"/>
    <col min="7" max="8" width="9" style="40" customWidth="1"/>
    <col min="9" max="16384" width="9" style="40"/>
  </cols>
  <sheetData>
    <row r="1" customHeight="1" spans="1:1">
      <c r="A1" s="41" t="s">
        <v>0</v>
      </c>
    </row>
    <row r="2" s="38" customFormat="1" ht="30" customHeight="1" spans="1:1">
      <c r="A2" s="42" t="s">
        <v>2351</v>
      </c>
    </row>
    <row r="3" customHeight="1" spans="1:1">
      <c r="A3" s="39" t="str">
        <f>"评估基准日："&amp;TEXT(基本信息输入表!M7,"yyyy年mm月dd日")</f>
        <v>评估基准日：2024年04月30日</v>
      </c>
    </row>
    <row r="4" ht="14.25" customHeight="1" spans="1:6">
      <c r="A4" s="39"/>
      <c r="B4" s="39"/>
      <c r="C4" s="39"/>
      <c r="D4" s="39"/>
      <c r="E4" s="39"/>
      <c r="F4" s="43" t="s">
        <v>2352</v>
      </c>
    </row>
    <row r="5" customHeight="1" spans="1:6">
      <c r="A5" s="44" t="str">
        <f>基本信息输入表!K6&amp;"："&amp;基本信息输入表!M6</f>
        <v>产权持有单位：昆明中石油昆仑车用天然气有限公司</v>
      </c>
      <c r="B5" s="73"/>
      <c r="C5" s="73"/>
      <c r="F5" s="43" t="s">
        <v>840</v>
      </c>
    </row>
    <row r="6" s="39" customFormat="1" customHeight="1" spans="1:6">
      <c r="A6" s="45" t="s">
        <v>863</v>
      </c>
      <c r="B6" s="45" t="s">
        <v>5</v>
      </c>
      <c r="C6" s="45" t="s">
        <v>6</v>
      </c>
      <c r="D6" s="45" t="s">
        <v>7</v>
      </c>
      <c r="E6" s="45" t="s">
        <v>833</v>
      </c>
      <c r="F6" s="45" t="s">
        <v>683</v>
      </c>
    </row>
    <row r="7" customHeight="1" spans="1:6">
      <c r="A7" s="148" t="s">
        <v>2353</v>
      </c>
      <c r="B7" s="149" t="s">
        <v>2354</v>
      </c>
      <c r="C7" s="47">
        <f>'4-9-1在建（土建）'!N25</f>
        <v>0</v>
      </c>
      <c r="D7" s="47">
        <f>'4-9-1在建（土建）'!P27</f>
        <v>0</v>
      </c>
      <c r="E7" s="47">
        <f>D7-C7</f>
        <v>0</v>
      </c>
      <c r="F7" s="77" t="str">
        <f>IF(C7=0,"",E7/C7*100)</f>
        <v/>
      </c>
    </row>
    <row r="8" customHeight="1" spans="1:6">
      <c r="A8" s="148" t="s">
        <v>2355</v>
      </c>
      <c r="B8" s="149" t="s">
        <v>2356</v>
      </c>
      <c r="C8" s="47">
        <f>'4-9-2在建（设备）'!O25</f>
        <v>0</v>
      </c>
      <c r="D8" s="47">
        <f>'4-9-2在建（设备）'!T27</f>
        <v>0</v>
      </c>
      <c r="E8" s="47">
        <f>D8-C8</f>
        <v>0</v>
      </c>
      <c r="F8" s="77" t="str">
        <f>IF(C8=0,"",E8/C8*100)</f>
        <v/>
      </c>
    </row>
    <row r="9" customHeight="1" spans="1:6">
      <c r="A9" s="148" t="s">
        <v>2357</v>
      </c>
      <c r="B9" s="150" t="s">
        <v>752</v>
      </c>
      <c r="C9" s="47">
        <f>'4-9-3在建（待摊投资）'!E27</f>
        <v>0</v>
      </c>
      <c r="D9" s="47">
        <f>'4-9-3在建（待摊投资）'!F27</f>
        <v>0</v>
      </c>
      <c r="E9" s="47">
        <f>D9-C9</f>
        <v>0</v>
      </c>
      <c r="F9" s="77" t="str">
        <f>IF(C9=0,"",E9/C9*100)</f>
        <v/>
      </c>
    </row>
    <row r="10" customHeight="1" spans="1:6">
      <c r="A10" s="148" t="s">
        <v>2358</v>
      </c>
      <c r="B10" s="150" t="s">
        <v>411</v>
      </c>
      <c r="C10" s="47">
        <f>'4-9-4在建（工程物资）'!G25</f>
        <v>0</v>
      </c>
      <c r="D10" s="47">
        <f>'4-9-4在建（工程物资）'!K27</f>
        <v>0</v>
      </c>
      <c r="E10" s="47">
        <f>D10-C10</f>
        <v>0</v>
      </c>
      <c r="F10" s="77" t="str">
        <f>IF(C10=0,"",E10/C10*100)</f>
        <v/>
      </c>
    </row>
    <row r="11" customHeight="1" spans="1:6">
      <c r="A11" s="45"/>
      <c r="B11" s="151"/>
      <c r="C11" s="47"/>
      <c r="D11" s="47"/>
      <c r="E11" s="47"/>
      <c r="F11" s="77"/>
    </row>
    <row r="12" customHeight="1" spans="1:6">
      <c r="A12" s="45"/>
      <c r="B12" s="151"/>
      <c r="C12" s="47"/>
      <c r="D12" s="47"/>
      <c r="E12" s="47"/>
      <c r="F12" s="77"/>
    </row>
    <row r="13" customHeight="1" spans="1:6">
      <c r="A13" s="45"/>
      <c r="B13" s="151"/>
      <c r="C13" s="47"/>
      <c r="D13" s="47"/>
      <c r="E13" s="47"/>
      <c r="F13" s="77"/>
    </row>
    <row r="14" customHeight="1" spans="1:6">
      <c r="A14" s="45"/>
      <c r="B14" s="151"/>
      <c r="C14" s="47"/>
      <c r="D14" s="47"/>
      <c r="E14" s="47"/>
      <c r="F14" s="77"/>
    </row>
    <row r="15" customHeight="1" spans="1:6">
      <c r="A15" s="45"/>
      <c r="B15" s="151"/>
      <c r="C15" s="47"/>
      <c r="D15" s="47"/>
      <c r="E15" s="47"/>
      <c r="F15" s="77"/>
    </row>
    <row r="16" customHeight="1" spans="1:6">
      <c r="A16" s="45"/>
      <c r="B16" s="151"/>
      <c r="C16" s="47"/>
      <c r="D16" s="47"/>
      <c r="E16" s="47"/>
      <c r="F16" s="77"/>
    </row>
    <row r="17" customHeight="1" spans="1:6">
      <c r="A17" s="45"/>
      <c r="B17" s="151"/>
      <c r="C17" s="47"/>
      <c r="D17" s="47"/>
      <c r="E17" s="47"/>
      <c r="F17" s="77"/>
    </row>
    <row r="18" customHeight="1" spans="1:6">
      <c r="A18" s="45"/>
      <c r="B18" s="151"/>
      <c r="C18" s="47"/>
      <c r="D18" s="47"/>
      <c r="E18" s="47"/>
      <c r="F18" s="77"/>
    </row>
    <row r="19" customHeight="1" spans="1:6">
      <c r="A19" s="45"/>
      <c r="B19" s="151"/>
      <c r="C19" s="47"/>
      <c r="D19" s="47"/>
      <c r="E19" s="47"/>
      <c r="F19" s="77"/>
    </row>
    <row r="20" customHeight="1" spans="1:6">
      <c r="A20" s="45"/>
      <c r="B20" s="151"/>
      <c r="C20" s="47"/>
      <c r="D20" s="47"/>
      <c r="E20" s="47"/>
      <c r="F20" s="77"/>
    </row>
    <row r="21" customHeight="1" spans="1:6">
      <c r="A21" s="45"/>
      <c r="B21" s="151"/>
      <c r="C21" s="47"/>
      <c r="D21" s="47"/>
      <c r="E21" s="47"/>
      <c r="F21" s="77"/>
    </row>
    <row r="22" customHeight="1" spans="1:6">
      <c r="A22" s="45"/>
      <c r="B22" s="151"/>
      <c r="C22" s="47"/>
      <c r="D22" s="47"/>
      <c r="E22" s="47"/>
      <c r="F22" s="77"/>
    </row>
    <row r="23" customHeight="1" spans="1:6">
      <c r="A23" s="45"/>
      <c r="B23" s="151"/>
      <c r="C23" s="47"/>
      <c r="D23" s="47"/>
      <c r="E23" s="47"/>
      <c r="F23" s="77"/>
    </row>
    <row r="24" customHeight="1" spans="1:6">
      <c r="A24" s="45"/>
      <c r="B24" s="151"/>
      <c r="C24" s="47"/>
      <c r="D24" s="47"/>
      <c r="E24" s="47"/>
      <c r="F24" s="77"/>
    </row>
    <row r="25" customHeight="1" spans="1:6">
      <c r="A25" s="45" t="s">
        <v>2359</v>
      </c>
      <c r="B25" s="50"/>
      <c r="C25" s="47">
        <f>SUM(C7:C24)</f>
        <v>0</v>
      </c>
      <c r="D25" s="47">
        <f>SUM(D7:D24)</f>
        <v>0</v>
      </c>
      <c r="E25" s="47">
        <f>D25-C25</f>
        <v>0</v>
      </c>
      <c r="F25" s="77" t="str">
        <f>IF(C25=0,"",E25/C25*100)</f>
        <v/>
      </c>
    </row>
    <row r="26" customHeight="1" spans="1:6">
      <c r="A26" s="91" t="s">
        <v>2360</v>
      </c>
      <c r="B26" s="50"/>
      <c r="C26" s="47">
        <f>'4-9-1在建（土建）'!N26+'4-9-2在建（设备）'!O26</f>
        <v>0</v>
      </c>
      <c r="D26" s="47"/>
      <c r="E26" s="47"/>
      <c r="F26" s="77"/>
    </row>
    <row r="27" customHeight="1" spans="1:6">
      <c r="A27" s="45" t="s">
        <v>2361</v>
      </c>
      <c r="B27" s="50"/>
      <c r="C27" s="47">
        <f>C25-C26</f>
        <v>0</v>
      </c>
      <c r="D27" s="47">
        <f>D25</f>
        <v>0</v>
      </c>
      <c r="E27" s="47">
        <f>D27-C27</f>
        <v>0</v>
      </c>
      <c r="F27" s="77" t="str">
        <f>IF(C27=0,"",E27/C27*100)</f>
        <v/>
      </c>
    </row>
    <row r="28" customHeight="1" spans="1:7">
      <c r="A28" s="152"/>
      <c r="B28" s="152"/>
      <c r="C28" s="153"/>
      <c r="D28" s="40" t="str">
        <f>"评估人员："&amp;基本信息输入表!$Q$70</f>
        <v>评估人员：资谷才、王晓</v>
      </c>
      <c r="G28" s="48" t="s">
        <v>837</v>
      </c>
    </row>
    <row r="29" customHeight="1" spans="1:3">
      <c r="A29" s="154"/>
      <c r="B29" s="154"/>
      <c r="C29" s="155"/>
    </row>
    <row r="30" customHeight="1" spans="1:3">
      <c r="A30" s="153"/>
      <c r="B30" s="153"/>
      <c r="C30" s="153"/>
    </row>
  </sheetData>
  <mergeCells count="6">
    <mergeCell ref="A2:F2"/>
    <mergeCell ref="A3:F3"/>
    <mergeCell ref="A5:C5"/>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pageSetUpPr fitToPage="1"/>
  </sheetPr>
  <dimension ref="A1:S29"/>
  <sheetViews>
    <sheetView showGridLines="0" zoomScale="96" zoomScaleNormal="96" topLeftCell="D4" workbookViewId="0">
      <selection activeCell="R30" sqref="R30"/>
    </sheetView>
  </sheetViews>
  <sheetFormatPr defaultColWidth="9" defaultRowHeight="15.75" customHeight="1"/>
  <cols>
    <col min="1" max="1" width="5.16666666666667" style="9" customWidth="1"/>
    <col min="2" max="2" width="16.1666666666667" style="9" customWidth="1"/>
    <col min="3" max="3" width="8.66666666666667" style="9" customWidth="1"/>
    <col min="4" max="4" width="11.6666666666667" style="9" customWidth="1"/>
    <col min="5" max="5" width="7.16666666666667" style="9" customWidth="1"/>
    <col min="6" max="6" width="10.6666666666667" style="9" customWidth="1"/>
    <col min="7" max="8" width="9" style="9" customWidth="1"/>
    <col min="9" max="9" width="10.6666666666667" style="9" customWidth="1"/>
    <col min="10" max="10" width="11.1666666666667" style="9" customWidth="1"/>
    <col min="11" max="13" width="13" style="9" customWidth="1"/>
    <col min="14" max="14" width="12.6666666666667" style="9" customWidth="1"/>
    <col min="15" max="15" width="8.5" style="9" customWidth="1"/>
    <col min="16" max="16" width="9.66666666666667" style="9" customWidth="1"/>
    <col min="17" max="17" width="7.16666666666667" style="9" customWidth="1"/>
    <col min="18" max="18" width="18.1666666666667" style="9" customWidth="1"/>
    <col min="19" max="20" width="9" style="9" customWidth="1"/>
    <col min="21" max="16384" width="9" style="9"/>
  </cols>
  <sheetData>
    <row r="1" customHeight="1" spans="1:1">
      <c r="A1" s="10" t="s">
        <v>0</v>
      </c>
    </row>
    <row r="2" s="7" customFormat="1" ht="30" customHeight="1" spans="1:1">
      <c r="A2" s="11" t="s">
        <v>119</v>
      </c>
    </row>
    <row r="3" customHeight="1" spans="1:1">
      <c r="A3" s="8" t="str">
        <f>"评估基准日："&amp;TEXT(基本信息输入表!M7,"yyyy年mm月dd日")</f>
        <v>评估基准日：2024年04月30日</v>
      </c>
    </row>
    <row r="4" ht="14.25" customHeight="1" spans="1:18">
      <c r="A4" s="8"/>
      <c r="B4" s="8"/>
      <c r="C4" s="8"/>
      <c r="D4" s="8"/>
      <c r="E4" s="8"/>
      <c r="F4" s="8"/>
      <c r="G4" s="8"/>
      <c r="H4" s="8"/>
      <c r="I4" s="8"/>
      <c r="J4" s="8"/>
      <c r="K4" s="8"/>
      <c r="L4" s="8"/>
      <c r="M4" s="8"/>
      <c r="N4" s="8"/>
      <c r="O4" s="8"/>
      <c r="P4" s="8"/>
      <c r="Q4" s="8"/>
      <c r="R4" s="13" t="s">
        <v>2362</v>
      </c>
    </row>
    <row r="5" customHeight="1" spans="1:18">
      <c r="A5" s="14" t="str">
        <f>基本信息输入表!K6&amp;"："&amp;基本信息输入表!M6</f>
        <v>产权持有单位：昆明中石油昆仑车用天然气有限公司</v>
      </c>
      <c r="B5" s="15"/>
      <c r="C5" s="15"/>
      <c r="D5" s="15"/>
      <c r="R5" s="13" t="s">
        <v>1484</v>
      </c>
    </row>
    <row r="6" s="8" customFormat="1" ht="12.75" customHeight="1" spans="1:18">
      <c r="A6" s="17" t="s">
        <v>4</v>
      </c>
      <c r="B6" s="17" t="s">
        <v>1414</v>
      </c>
      <c r="C6" s="79" t="s">
        <v>1419</v>
      </c>
      <c r="D6" s="79" t="s">
        <v>2363</v>
      </c>
      <c r="E6" s="17" t="s">
        <v>1420</v>
      </c>
      <c r="F6" s="17" t="s">
        <v>1459</v>
      </c>
      <c r="G6" s="17" t="s">
        <v>2364</v>
      </c>
      <c r="H6" s="17" t="s">
        <v>2365</v>
      </c>
      <c r="I6" s="17" t="s">
        <v>2366</v>
      </c>
      <c r="J6" s="79" t="s">
        <v>2367</v>
      </c>
      <c r="K6" s="79" t="s">
        <v>2368</v>
      </c>
      <c r="L6" s="79" t="s">
        <v>2369</v>
      </c>
      <c r="M6" s="79" t="s">
        <v>2370</v>
      </c>
      <c r="N6" s="79" t="s">
        <v>6</v>
      </c>
      <c r="O6" s="79" t="s">
        <v>1232</v>
      </c>
      <c r="P6" s="17" t="s">
        <v>7</v>
      </c>
      <c r="Q6" s="17" t="s">
        <v>683</v>
      </c>
      <c r="R6" s="17" t="s">
        <v>176</v>
      </c>
    </row>
    <row r="7" ht="12.75" customHeight="1" spans="1:19">
      <c r="A7" s="95"/>
      <c r="B7" s="95"/>
      <c r="C7" s="95"/>
      <c r="D7" s="95"/>
      <c r="E7" s="95"/>
      <c r="F7" s="95"/>
      <c r="G7" s="95"/>
      <c r="H7" s="95"/>
      <c r="I7" s="95"/>
      <c r="J7" s="95"/>
      <c r="K7" s="95"/>
      <c r="L7" s="95"/>
      <c r="M7" s="95"/>
      <c r="N7" s="95"/>
      <c r="O7" s="95"/>
      <c r="P7" s="95"/>
      <c r="Q7" s="95"/>
      <c r="R7" s="95"/>
      <c r="S7" s="8" t="s">
        <v>1501</v>
      </c>
    </row>
    <row r="8" ht="12.75" customHeight="1" spans="1:19">
      <c r="A8" s="19" t="str">
        <f>IF(B8="","",ROW()-7)</f>
        <v/>
      </c>
      <c r="B8" s="20"/>
      <c r="C8" s="20"/>
      <c r="D8" s="19"/>
      <c r="E8" s="21"/>
      <c r="F8" s="21"/>
      <c r="G8" s="20"/>
      <c r="H8" s="35"/>
      <c r="I8" s="55"/>
      <c r="J8" s="20"/>
      <c r="K8" s="20"/>
      <c r="L8" s="20"/>
      <c r="M8" s="20"/>
      <c r="N8" s="22"/>
      <c r="O8" s="22"/>
      <c r="P8" s="22"/>
      <c r="Q8" s="69" t="str">
        <f>IF(N8-O8=0,"",(P8-N8+O8)/(N8-O8)*100)</f>
        <v/>
      </c>
      <c r="R8" s="20"/>
      <c r="S8" s="8" t="s">
        <v>2371</v>
      </c>
    </row>
    <row r="9" ht="12.75" customHeight="1" spans="1:19">
      <c r="A9" s="19" t="str">
        <f t="shared" ref="A9:A24" si="0">IF(B9="","",ROW()-7)</f>
        <v/>
      </c>
      <c r="B9" s="20"/>
      <c r="C9" s="20"/>
      <c r="D9" s="19"/>
      <c r="E9" s="21"/>
      <c r="F9" s="21"/>
      <c r="G9" s="20"/>
      <c r="H9" s="35"/>
      <c r="I9" s="55"/>
      <c r="J9" s="20"/>
      <c r="K9" s="20"/>
      <c r="L9" s="20"/>
      <c r="M9" s="20"/>
      <c r="N9" s="22"/>
      <c r="O9" s="22"/>
      <c r="P9" s="22"/>
      <c r="Q9" s="30" t="str">
        <f t="shared" ref="Q9:Q27" si="1">IF(N9-O9=0,"",(P9-N9+O9)/(N9-O9)*100)</f>
        <v/>
      </c>
      <c r="R9" s="20"/>
      <c r="S9" s="8" t="s">
        <v>2372</v>
      </c>
    </row>
    <row r="10" ht="12.75" customHeight="1" spans="1:19">
      <c r="A10" s="19" t="str">
        <f t="shared" si="0"/>
        <v/>
      </c>
      <c r="B10" s="20"/>
      <c r="C10" s="20"/>
      <c r="D10" s="19"/>
      <c r="E10" s="21"/>
      <c r="F10" s="21"/>
      <c r="G10" s="20"/>
      <c r="H10" s="35"/>
      <c r="I10" s="55"/>
      <c r="J10" s="20"/>
      <c r="K10" s="20"/>
      <c r="L10" s="20"/>
      <c r="M10" s="20"/>
      <c r="N10" s="22"/>
      <c r="O10" s="22"/>
      <c r="P10" s="22"/>
      <c r="Q10" s="30" t="str">
        <f t="shared" si="1"/>
        <v/>
      </c>
      <c r="R10" s="20"/>
      <c r="S10" s="8" t="s">
        <v>2373</v>
      </c>
    </row>
    <row r="11" ht="12.75" customHeight="1" spans="1:19">
      <c r="A11" s="19" t="str">
        <f t="shared" si="0"/>
        <v/>
      </c>
      <c r="B11" s="20"/>
      <c r="C11" s="20"/>
      <c r="D11" s="19"/>
      <c r="E11" s="21"/>
      <c r="F11" s="21"/>
      <c r="G11" s="20"/>
      <c r="H11" s="35"/>
      <c r="I11" s="55"/>
      <c r="J11" s="20"/>
      <c r="K11" s="20"/>
      <c r="L11" s="20"/>
      <c r="M11" s="20"/>
      <c r="N11" s="22"/>
      <c r="O11" s="22"/>
      <c r="P11" s="22"/>
      <c r="Q11" s="30" t="str">
        <f t="shared" si="1"/>
        <v/>
      </c>
      <c r="R11" s="20"/>
      <c r="S11" s="8" t="s">
        <v>2374</v>
      </c>
    </row>
    <row r="12" ht="12.75" customHeight="1" spans="1:19">
      <c r="A12" s="19" t="str">
        <f t="shared" si="0"/>
        <v/>
      </c>
      <c r="B12" s="20"/>
      <c r="C12" s="20"/>
      <c r="D12" s="19"/>
      <c r="E12" s="21"/>
      <c r="F12" s="21"/>
      <c r="G12" s="20"/>
      <c r="H12" s="35"/>
      <c r="I12" s="55"/>
      <c r="J12" s="20"/>
      <c r="K12" s="20"/>
      <c r="L12" s="20"/>
      <c r="M12" s="20"/>
      <c r="N12" s="22"/>
      <c r="O12" s="22"/>
      <c r="P12" s="22"/>
      <c r="Q12" s="30" t="str">
        <f t="shared" si="1"/>
        <v/>
      </c>
      <c r="R12" s="20"/>
      <c r="S12" s="8" t="s">
        <v>2375</v>
      </c>
    </row>
    <row r="13" ht="12.75" customHeight="1" spans="1:19">
      <c r="A13" s="19" t="str">
        <f t="shared" si="0"/>
        <v/>
      </c>
      <c r="B13" s="20"/>
      <c r="C13" s="20"/>
      <c r="D13" s="19"/>
      <c r="E13" s="21"/>
      <c r="F13" s="21"/>
      <c r="G13" s="20"/>
      <c r="H13" s="35"/>
      <c r="I13" s="55"/>
      <c r="J13" s="20"/>
      <c r="K13" s="20"/>
      <c r="L13" s="20"/>
      <c r="M13" s="20"/>
      <c r="N13" s="22"/>
      <c r="O13" s="22"/>
      <c r="P13" s="22"/>
      <c r="Q13" s="30" t="str">
        <f t="shared" si="1"/>
        <v/>
      </c>
      <c r="R13" s="20"/>
      <c r="S13" s="8" t="s">
        <v>2376</v>
      </c>
    </row>
    <row r="14" ht="12.75" customHeight="1" spans="1:19">
      <c r="A14" s="19" t="str">
        <f t="shared" si="0"/>
        <v/>
      </c>
      <c r="B14" s="20"/>
      <c r="C14" s="20"/>
      <c r="D14" s="19"/>
      <c r="E14" s="21"/>
      <c r="F14" s="21"/>
      <c r="G14" s="20"/>
      <c r="H14" s="35"/>
      <c r="I14" s="55"/>
      <c r="J14" s="20"/>
      <c r="K14" s="20"/>
      <c r="L14" s="20"/>
      <c r="M14" s="20"/>
      <c r="N14" s="22"/>
      <c r="O14" s="22"/>
      <c r="P14" s="22"/>
      <c r="Q14" s="30" t="str">
        <f t="shared" si="1"/>
        <v/>
      </c>
      <c r="R14" s="20"/>
      <c r="S14" s="8" t="s">
        <v>2377</v>
      </c>
    </row>
    <row r="15" ht="12.75" customHeight="1" spans="1:19">
      <c r="A15" s="19" t="str">
        <f t="shared" si="0"/>
        <v/>
      </c>
      <c r="B15" s="20"/>
      <c r="C15" s="20"/>
      <c r="D15" s="19"/>
      <c r="E15" s="21"/>
      <c r="F15" s="21"/>
      <c r="G15" s="20"/>
      <c r="H15" s="35"/>
      <c r="I15" s="55"/>
      <c r="J15" s="20"/>
      <c r="K15" s="20"/>
      <c r="L15" s="20"/>
      <c r="M15" s="20"/>
      <c r="N15" s="22"/>
      <c r="O15" s="22"/>
      <c r="P15" s="22"/>
      <c r="Q15" s="30" t="str">
        <f t="shared" si="1"/>
        <v/>
      </c>
      <c r="R15" s="20"/>
      <c r="S15" s="8" t="s">
        <v>2378</v>
      </c>
    </row>
    <row r="16" ht="12.75" customHeight="1" spans="1:19">
      <c r="A16" s="19" t="str">
        <f t="shared" si="0"/>
        <v/>
      </c>
      <c r="B16" s="20"/>
      <c r="C16" s="20"/>
      <c r="D16" s="19"/>
      <c r="E16" s="21"/>
      <c r="F16" s="21"/>
      <c r="G16" s="20"/>
      <c r="H16" s="35"/>
      <c r="I16" s="55"/>
      <c r="J16" s="20"/>
      <c r="K16" s="20"/>
      <c r="L16" s="20"/>
      <c r="M16" s="20"/>
      <c r="N16" s="22"/>
      <c r="O16" s="22"/>
      <c r="P16" s="22"/>
      <c r="Q16" s="30" t="str">
        <f t="shared" si="1"/>
        <v/>
      </c>
      <c r="R16" s="20"/>
      <c r="S16" s="8" t="s">
        <v>2379</v>
      </c>
    </row>
    <row r="17" ht="12.75" customHeight="1" spans="1:19">
      <c r="A17" s="19" t="str">
        <f t="shared" si="0"/>
        <v/>
      </c>
      <c r="B17" s="20"/>
      <c r="C17" s="20"/>
      <c r="D17" s="19"/>
      <c r="E17" s="21"/>
      <c r="F17" s="21"/>
      <c r="G17" s="20"/>
      <c r="H17" s="35"/>
      <c r="I17" s="55"/>
      <c r="J17" s="20"/>
      <c r="K17" s="20"/>
      <c r="L17" s="20"/>
      <c r="M17" s="20"/>
      <c r="N17" s="22"/>
      <c r="O17" s="22"/>
      <c r="P17" s="22"/>
      <c r="Q17" s="30" t="str">
        <f t="shared" si="1"/>
        <v/>
      </c>
      <c r="R17" s="20"/>
      <c r="S17" s="8" t="s">
        <v>2380</v>
      </c>
    </row>
    <row r="18" ht="12.75" customHeight="1" spans="1:19">
      <c r="A18" s="19" t="str">
        <f t="shared" si="0"/>
        <v/>
      </c>
      <c r="B18" s="20"/>
      <c r="C18" s="20"/>
      <c r="D18" s="19"/>
      <c r="E18" s="21"/>
      <c r="F18" s="21"/>
      <c r="G18" s="20"/>
      <c r="H18" s="35"/>
      <c r="I18" s="55"/>
      <c r="J18" s="20"/>
      <c r="K18" s="20"/>
      <c r="L18" s="20"/>
      <c r="M18" s="20"/>
      <c r="N18" s="22"/>
      <c r="O18" s="22"/>
      <c r="P18" s="22"/>
      <c r="Q18" s="30" t="str">
        <f t="shared" si="1"/>
        <v/>
      </c>
      <c r="R18" s="20"/>
      <c r="S18" s="8" t="s">
        <v>2381</v>
      </c>
    </row>
    <row r="19" ht="12.75" customHeight="1" spans="1:19">
      <c r="A19" s="19" t="str">
        <f t="shared" si="0"/>
        <v/>
      </c>
      <c r="B19" s="20"/>
      <c r="C19" s="20"/>
      <c r="D19" s="19"/>
      <c r="E19" s="21"/>
      <c r="F19" s="21"/>
      <c r="G19" s="20"/>
      <c r="H19" s="35"/>
      <c r="I19" s="55"/>
      <c r="J19" s="20"/>
      <c r="K19" s="20"/>
      <c r="L19" s="20"/>
      <c r="M19" s="20"/>
      <c r="N19" s="22"/>
      <c r="O19" s="22"/>
      <c r="P19" s="22"/>
      <c r="Q19" s="30" t="str">
        <f t="shared" si="1"/>
        <v/>
      </c>
      <c r="R19" s="20"/>
      <c r="S19" s="8" t="s">
        <v>2382</v>
      </c>
    </row>
    <row r="20" ht="12.75" customHeight="1" spans="1:19">
      <c r="A20" s="19" t="str">
        <f t="shared" si="0"/>
        <v/>
      </c>
      <c r="B20" s="20"/>
      <c r="C20" s="20"/>
      <c r="D20" s="19"/>
      <c r="E20" s="21"/>
      <c r="F20" s="21"/>
      <c r="G20" s="20"/>
      <c r="H20" s="35"/>
      <c r="I20" s="55"/>
      <c r="J20" s="20"/>
      <c r="K20" s="20"/>
      <c r="L20" s="20"/>
      <c r="M20" s="20"/>
      <c r="N20" s="22"/>
      <c r="O20" s="22"/>
      <c r="P20" s="22"/>
      <c r="Q20" s="30" t="str">
        <f t="shared" si="1"/>
        <v/>
      </c>
      <c r="R20" s="20"/>
      <c r="S20" s="8" t="s">
        <v>2383</v>
      </c>
    </row>
    <row r="21" ht="12.75" customHeight="1" spans="1:19">
      <c r="A21" s="19" t="str">
        <f t="shared" si="0"/>
        <v/>
      </c>
      <c r="B21" s="20"/>
      <c r="C21" s="20"/>
      <c r="D21" s="19"/>
      <c r="E21" s="21"/>
      <c r="F21" s="21"/>
      <c r="G21" s="20"/>
      <c r="H21" s="35"/>
      <c r="I21" s="55"/>
      <c r="J21" s="20"/>
      <c r="K21" s="20"/>
      <c r="L21" s="20"/>
      <c r="M21" s="20"/>
      <c r="N21" s="22"/>
      <c r="O21" s="22"/>
      <c r="P21" s="22"/>
      <c r="Q21" s="30" t="str">
        <f t="shared" si="1"/>
        <v/>
      </c>
      <c r="R21" s="20"/>
      <c r="S21" s="8" t="s">
        <v>2384</v>
      </c>
    </row>
    <row r="22" ht="12.75" customHeight="1" spans="1:19">
      <c r="A22" s="19" t="str">
        <f t="shared" si="0"/>
        <v/>
      </c>
      <c r="B22" s="20"/>
      <c r="C22" s="20"/>
      <c r="D22" s="19"/>
      <c r="E22" s="21"/>
      <c r="F22" s="21"/>
      <c r="G22" s="20"/>
      <c r="H22" s="35"/>
      <c r="I22" s="55"/>
      <c r="J22" s="20"/>
      <c r="K22" s="20"/>
      <c r="L22" s="20"/>
      <c r="M22" s="20"/>
      <c r="N22" s="22"/>
      <c r="O22" s="22"/>
      <c r="P22" s="22"/>
      <c r="Q22" s="30" t="str">
        <f t="shared" si="1"/>
        <v/>
      </c>
      <c r="R22" s="20"/>
      <c r="S22" s="8" t="s">
        <v>2385</v>
      </c>
    </row>
    <row r="23" ht="12.75" customHeight="1" spans="1:19">
      <c r="A23" s="19" t="str">
        <f t="shared" si="0"/>
        <v/>
      </c>
      <c r="B23" s="20"/>
      <c r="C23" s="20"/>
      <c r="D23" s="19"/>
      <c r="E23" s="21"/>
      <c r="F23" s="21"/>
      <c r="G23" s="20"/>
      <c r="H23" s="35"/>
      <c r="I23" s="55"/>
      <c r="J23" s="20"/>
      <c r="K23" s="20"/>
      <c r="L23" s="20"/>
      <c r="M23" s="20"/>
      <c r="N23" s="22"/>
      <c r="O23" s="22"/>
      <c r="P23" s="22"/>
      <c r="Q23" s="30" t="str">
        <f t="shared" si="1"/>
        <v/>
      </c>
      <c r="R23" s="20"/>
      <c r="S23" s="8" t="s">
        <v>2386</v>
      </c>
    </row>
    <row r="24" ht="12.75" customHeight="1" spans="1:19">
      <c r="A24" s="19" t="str">
        <f t="shared" si="0"/>
        <v/>
      </c>
      <c r="B24" s="20"/>
      <c r="C24" s="20"/>
      <c r="D24" s="19"/>
      <c r="E24" s="21"/>
      <c r="F24" s="21"/>
      <c r="G24" s="20"/>
      <c r="H24" s="35"/>
      <c r="I24" s="55"/>
      <c r="J24" s="20"/>
      <c r="K24" s="20"/>
      <c r="L24" s="20"/>
      <c r="M24" s="20"/>
      <c r="N24" s="22"/>
      <c r="O24" s="22"/>
      <c r="P24" s="22"/>
      <c r="Q24" s="30" t="str">
        <f t="shared" si="1"/>
        <v/>
      </c>
      <c r="R24" s="20"/>
      <c r="S24" s="8" t="s">
        <v>2387</v>
      </c>
    </row>
    <row r="25" ht="12.75" customHeight="1" spans="1:18">
      <c r="A25" s="19" t="s">
        <v>2388</v>
      </c>
      <c r="B25" s="84"/>
      <c r="C25" s="81"/>
      <c r="D25" s="19"/>
      <c r="E25" s="53"/>
      <c r="F25" s="53"/>
      <c r="G25" s="20"/>
      <c r="H25" s="35"/>
      <c r="I25" s="55"/>
      <c r="J25" s="20"/>
      <c r="K25" s="20"/>
      <c r="L25" s="20"/>
      <c r="M25" s="20"/>
      <c r="N25" s="22">
        <f>SUM(N8:N24)</f>
        <v>0</v>
      </c>
      <c r="O25" s="22">
        <f>SUM(O8:O24)</f>
        <v>0</v>
      </c>
      <c r="P25" s="22">
        <f>SUM(P8:P24)</f>
        <v>0</v>
      </c>
      <c r="Q25" s="30" t="str">
        <f t="shared" si="1"/>
        <v/>
      </c>
      <c r="R25" s="20"/>
    </row>
    <row r="26" ht="12.75" customHeight="1" spans="1:18">
      <c r="A26" s="19" t="s">
        <v>2389</v>
      </c>
      <c r="B26" s="84"/>
      <c r="C26" s="81"/>
      <c r="D26" s="19"/>
      <c r="E26" s="53"/>
      <c r="F26" s="53"/>
      <c r="G26" s="20"/>
      <c r="H26" s="35"/>
      <c r="I26" s="55"/>
      <c r="J26" s="20"/>
      <c r="K26" s="20"/>
      <c r="L26" s="20"/>
      <c r="M26" s="20"/>
      <c r="N26" s="22">
        <f>O25</f>
        <v>0</v>
      </c>
      <c r="O26" s="22"/>
      <c r="P26" s="22"/>
      <c r="Q26" s="30"/>
      <c r="R26" s="20"/>
    </row>
    <row r="27" customHeight="1" spans="1:18">
      <c r="A27" s="23" t="s">
        <v>2390</v>
      </c>
      <c r="B27" s="15"/>
      <c r="C27" s="24"/>
      <c r="D27" s="30"/>
      <c r="E27" s="30"/>
      <c r="F27" s="30"/>
      <c r="G27" s="26"/>
      <c r="H27" s="26"/>
      <c r="I27" s="26"/>
      <c r="J27" s="26"/>
      <c r="K27" s="26"/>
      <c r="L27" s="26"/>
      <c r="M27" s="26"/>
      <c r="N27" s="26">
        <f>N25-N26</f>
        <v>0</v>
      </c>
      <c r="O27" s="26"/>
      <c r="P27" s="26">
        <f>P25</f>
        <v>0</v>
      </c>
      <c r="Q27" s="30" t="str">
        <f t="shared" si="1"/>
        <v/>
      </c>
      <c r="R27" s="26"/>
    </row>
    <row r="28" customHeight="1" spans="1:19">
      <c r="A28" s="9" t="str">
        <f>基本信息输入表!$K$6&amp;"填表人："&amp;基本信息输入表!$M$66</f>
        <v>产权持有单位填表人：包娴</v>
      </c>
      <c r="P28" s="9" t="str">
        <f>"评估人员："&amp;基本信息输入表!$Q$66</f>
        <v>评估人员：资谷才、王晓</v>
      </c>
      <c r="S28" s="9" t="s">
        <v>1523</v>
      </c>
    </row>
    <row r="29" customHeight="1" spans="1:1">
      <c r="A29" s="9" t="str">
        <f>"填表日期："&amp;YEAR(基本信息输入表!$O$66)&amp;"年"&amp;MONTH(基本信息输入表!$O$66)&amp;"月"&amp;DAY(基本信息输入表!$O$66)&amp;"日"</f>
        <v>填表日期：2024年5月8日</v>
      </c>
    </row>
  </sheetData>
  <mergeCells count="24">
    <mergeCell ref="A2:R2"/>
    <mergeCell ref="A3:R3"/>
    <mergeCell ref="A5:D5"/>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5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pageSetUpPr fitToPage="1"/>
  </sheetPr>
  <dimension ref="A1:W29"/>
  <sheetViews>
    <sheetView showGridLines="0" zoomScale="96" zoomScaleNormal="96" topLeftCell="C4" workbookViewId="0">
      <selection activeCell="U32" sqref="U32"/>
    </sheetView>
  </sheetViews>
  <sheetFormatPr defaultColWidth="9" defaultRowHeight="15.75" customHeight="1"/>
  <cols>
    <col min="1" max="1" width="15.1666666666667" style="9" customWidth="1"/>
    <col min="2" max="3" width="11.1666666666667" style="9" customWidth="1"/>
    <col min="4" max="4" width="9.16666666666667" style="9" customWidth="1"/>
    <col min="5" max="5" width="5" style="9" customWidth="1"/>
    <col min="6" max="8" width="5.16666666666667" style="9" customWidth="1"/>
    <col min="9" max="9" width="6.16666666666667" style="9" customWidth="1"/>
    <col min="10" max="10" width="8.66666666666667" style="9" customWidth="1"/>
    <col min="11" max="11" width="7.66666666666667" style="9" customWidth="1"/>
    <col min="12" max="12" width="7.16666666666667" style="9" customWidth="1"/>
    <col min="13" max="13" width="8.66666666666667" style="9" customWidth="1"/>
    <col min="14" max="14" width="12.1666666666667" style="9" customWidth="1"/>
    <col min="15" max="15" width="10" style="9" customWidth="1"/>
    <col min="16" max="16" width="8.66666666666667" style="9" customWidth="1"/>
    <col min="17" max="17" width="7.16666666666667" style="9" customWidth="1"/>
    <col min="18" max="18" width="8.66666666666667" style="9" customWidth="1"/>
    <col min="19" max="19" width="12.1666666666667" style="9" customWidth="1"/>
    <col min="20" max="20" width="11.6666666666667" style="9" customWidth="1"/>
    <col min="21" max="21" width="7.66666666666667" style="9" customWidth="1"/>
    <col min="22" max="22" width="6.66666666666667" style="9" customWidth="1"/>
    <col min="23" max="24" width="9" style="9" customWidth="1"/>
    <col min="25" max="16384" width="9" style="9"/>
  </cols>
  <sheetData>
    <row r="1" customHeight="1" spans="1:1">
      <c r="A1" s="10" t="s">
        <v>0</v>
      </c>
    </row>
    <row r="2" s="7" customFormat="1" ht="30" customHeight="1" spans="1:1">
      <c r="A2" s="11" t="s">
        <v>123</v>
      </c>
    </row>
    <row r="3" customHeight="1" spans="1:1">
      <c r="A3" s="8" t="str">
        <f>"评估基准日："&amp;TEXT(基本信息输入表!M7,"yyyy年mm月dd日")</f>
        <v>评估基准日：2024年04月30日</v>
      </c>
    </row>
    <row r="4" ht="14.25" customHeight="1" spans="1:22">
      <c r="A4" s="8"/>
      <c r="B4" s="8"/>
      <c r="C4" s="8"/>
      <c r="D4" s="8"/>
      <c r="E4" s="8"/>
      <c r="F4" s="8"/>
      <c r="G4" s="8"/>
      <c r="H4" s="8"/>
      <c r="I4" s="8"/>
      <c r="J4" s="8"/>
      <c r="K4" s="8"/>
      <c r="L4" s="8"/>
      <c r="M4" s="8"/>
      <c r="N4" s="8"/>
      <c r="O4" s="8"/>
      <c r="P4" s="8"/>
      <c r="Q4" s="8"/>
      <c r="R4" s="8"/>
      <c r="S4" s="8"/>
      <c r="T4" s="8"/>
      <c r="U4" s="8"/>
      <c r="V4" s="13" t="s">
        <v>2391</v>
      </c>
    </row>
    <row r="5" customHeight="1" spans="1:22">
      <c r="A5" s="9" t="str">
        <f>基本信息输入表!K6&amp;"："&amp;基本信息输入表!M6</f>
        <v>产权持有单位：昆明中石油昆仑车用天然气有限公司</v>
      </c>
      <c r="V5" s="13" t="s">
        <v>1484</v>
      </c>
    </row>
    <row r="6" s="8" customFormat="1" customHeight="1" spans="1:22">
      <c r="A6" s="32" t="s">
        <v>4</v>
      </c>
      <c r="B6" s="32" t="s">
        <v>1414</v>
      </c>
      <c r="C6" s="32" t="s">
        <v>2056</v>
      </c>
      <c r="D6" s="17" t="s">
        <v>1318</v>
      </c>
      <c r="E6" s="17" t="s">
        <v>1251</v>
      </c>
      <c r="F6" s="99" t="s">
        <v>1250</v>
      </c>
      <c r="G6" s="99" t="s">
        <v>2057</v>
      </c>
      <c r="H6" s="99" t="s">
        <v>2392</v>
      </c>
      <c r="I6" s="99" t="s">
        <v>2393</v>
      </c>
      <c r="J6" s="79" t="s">
        <v>2394</v>
      </c>
      <c r="K6" s="79" t="s">
        <v>2395</v>
      </c>
      <c r="L6" s="99" t="s">
        <v>6</v>
      </c>
      <c r="M6" s="84"/>
      <c r="N6" s="84"/>
      <c r="O6" s="81"/>
      <c r="P6" s="79" t="s">
        <v>1232</v>
      </c>
      <c r="Q6" s="32" t="s">
        <v>7</v>
      </c>
      <c r="R6" s="84"/>
      <c r="S6" s="84"/>
      <c r="T6" s="81"/>
      <c r="U6" s="99" t="s">
        <v>683</v>
      </c>
      <c r="V6" s="99" t="s">
        <v>176</v>
      </c>
    </row>
    <row r="7" s="8" customFormat="1" ht="12.75" customHeight="1" spans="1:23">
      <c r="A7" s="100"/>
      <c r="B7" s="100"/>
      <c r="C7" s="100"/>
      <c r="D7" s="95"/>
      <c r="E7" s="95"/>
      <c r="F7" s="100"/>
      <c r="G7" s="100"/>
      <c r="H7" s="100"/>
      <c r="I7" s="100"/>
      <c r="J7" s="95"/>
      <c r="K7" s="95"/>
      <c r="L7" s="109" t="s">
        <v>2396</v>
      </c>
      <c r="M7" s="109" t="s">
        <v>2397</v>
      </c>
      <c r="N7" s="109" t="s">
        <v>2398</v>
      </c>
      <c r="O7" s="109" t="s">
        <v>452</v>
      </c>
      <c r="P7" s="95"/>
      <c r="Q7" s="109" t="s">
        <v>2396</v>
      </c>
      <c r="R7" s="109" t="s">
        <v>2397</v>
      </c>
      <c r="S7" s="109" t="s">
        <v>2398</v>
      </c>
      <c r="T7" s="109" t="s">
        <v>452</v>
      </c>
      <c r="U7" s="100"/>
      <c r="V7" s="100"/>
      <c r="W7" s="8" t="s">
        <v>1501</v>
      </c>
    </row>
    <row r="8" ht="12.75" customHeight="1" spans="1:23">
      <c r="A8" s="141" t="str">
        <f>IF(B8="","",ROW()-7)</f>
        <v/>
      </c>
      <c r="B8" s="20"/>
      <c r="C8" s="19"/>
      <c r="D8" s="88"/>
      <c r="E8" s="142"/>
      <c r="F8" s="20"/>
      <c r="G8" s="53"/>
      <c r="H8" s="21"/>
      <c r="I8" s="21"/>
      <c r="J8" s="145"/>
      <c r="K8" s="35"/>
      <c r="L8" s="145"/>
      <c r="M8" s="145"/>
      <c r="N8" s="145"/>
      <c r="O8" s="145"/>
      <c r="P8" s="145"/>
      <c r="Q8" s="145"/>
      <c r="R8" s="145"/>
      <c r="S8" s="145"/>
      <c r="T8" s="145"/>
      <c r="U8" s="147" t="str">
        <f>IF(O8-P8=0,"",(T8-O8+P8)/(O8-P8)*100)</f>
        <v/>
      </c>
      <c r="V8" s="20"/>
      <c r="W8" s="8" t="s">
        <v>2399</v>
      </c>
    </row>
    <row r="9" ht="12.75" customHeight="1" spans="1:23">
      <c r="A9" s="141" t="str">
        <f t="shared" ref="A9:A24" si="0">IF(B9="","",ROW()-7)</f>
        <v/>
      </c>
      <c r="B9" s="20"/>
      <c r="C9" s="19"/>
      <c r="D9" s="88"/>
      <c r="E9" s="142"/>
      <c r="F9" s="20"/>
      <c r="G9" s="53"/>
      <c r="H9" s="21"/>
      <c r="I9" s="21"/>
      <c r="J9" s="145"/>
      <c r="K9" s="35"/>
      <c r="L9" s="145"/>
      <c r="M9" s="145"/>
      <c r="N9" s="145"/>
      <c r="O9" s="145"/>
      <c r="P9" s="145"/>
      <c r="Q9" s="145"/>
      <c r="R9" s="145"/>
      <c r="S9" s="145"/>
      <c r="T9" s="145"/>
      <c r="U9" s="147" t="str">
        <f t="shared" ref="U9:U27" si="1">IF(O9-P9=0,"",(T9-O9+P9)/(O9-P9)*100)</f>
        <v/>
      </c>
      <c r="V9" s="20"/>
      <c r="W9" s="8" t="s">
        <v>2400</v>
      </c>
    </row>
    <row r="10" ht="12.75" customHeight="1" spans="1:23">
      <c r="A10" s="141" t="str">
        <f t="shared" si="0"/>
        <v/>
      </c>
      <c r="B10" s="20"/>
      <c r="C10" s="19"/>
      <c r="D10" s="88"/>
      <c r="E10" s="142"/>
      <c r="F10" s="20"/>
      <c r="G10" s="53"/>
      <c r="H10" s="21"/>
      <c r="I10" s="21"/>
      <c r="J10" s="145"/>
      <c r="K10" s="35"/>
      <c r="L10" s="145"/>
      <c r="M10" s="145"/>
      <c r="N10" s="145"/>
      <c r="O10" s="145"/>
      <c r="P10" s="145"/>
      <c r="Q10" s="145"/>
      <c r="R10" s="145"/>
      <c r="S10" s="145"/>
      <c r="T10" s="145"/>
      <c r="U10" s="147" t="str">
        <f t="shared" si="1"/>
        <v/>
      </c>
      <c r="V10" s="20"/>
      <c r="W10" s="8" t="s">
        <v>2401</v>
      </c>
    </row>
    <row r="11" ht="12.75" customHeight="1" spans="1:23">
      <c r="A11" s="141" t="str">
        <f t="shared" si="0"/>
        <v/>
      </c>
      <c r="B11" s="20"/>
      <c r="C11" s="19"/>
      <c r="D11" s="88"/>
      <c r="E11" s="142"/>
      <c r="F11" s="20"/>
      <c r="G11" s="53"/>
      <c r="H11" s="21"/>
      <c r="I11" s="21"/>
      <c r="J11" s="145"/>
      <c r="K11" s="35"/>
      <c r="L11" s="145"/>
      <c r="M11" s="145"/>
      <c r="N11" s="145"/>
      <c r="O11" s="145"/>
      <c r="P11" s="145"/>
      <c r="Q11" s="145"/>
      <c r="R11" s="145"/>
      <c r="S11" s="145"/>
      <c r="T11" s="145"/>
      <c r="U11" s="147" t="str">
        <f t="shared" si="1"/>
        <v/>
      </c>
      <c r="V11" s="20"/>
      <c r="W11" s="8" t="s">
        <v>2402</v>
      </c>
    </row>
    <row r="12" ht="12.75" customHeight="1" spans="1:23">
      <c r="A12" s="141" t="str">
        <f t="shared" si="0"/>
        <v/>
      </c>
      <c r="B12" s="20"/>
      <c r="C12" s="19"/>
      <c r="D12" s="88"/>
      <c r="E12" s="142"/>
      <c r="F12" s="20"/>
      <c r="G12" s="53"/>
      <c r="H12" s="21"/>
      <c r="I12" s="21"/>
      <c r="J12" s="145"/>
      <c r="K12" s="35"/>
      <c r="L12" s="145"/>
      <c r="M12" s="145"/>
      <c r="N12" s="145"/>
      <c r="O12" s="145"/>
      <c r="P12" s="145"/>
      <c r="Q12" s="145"/>
      <c r="R12" s="145"/>
      <c r="S12" s="145"/>
      <c r="T12" s="145"/>
      <c r="U12" s="147" t="str">
        <f t="shared" si="1"/>
        <v/>
      </c>
      <c r="V12" s="20"/>
      <c r="W12" s="8" t="s">
        <v>2403</v>
      </c>
    </row>
    <row r="13" ht="12.75" customHeight="1" spans="1:23">
      <c r="A13" s="141" t="str">
        <f t="shared" si="0"/>
        <v/>
      </c>
      <c r="B13" s="20"/>
      <c r="C13" s="19"/>
      <c r="D13" s="88"/>
      <c r="E13" s="142"/>
      <c r="F13" s="20"/>
      <c r="G13" s="53"/>
      <c r="H13" s="21"/>
      <c r="I13" s="21"/>
      <c r="J13" s="145"/>
      <c r="K13" s="35"/>
      <c r="L13" s="145"/>
      <c r="M13" s="145"/>
      <c r="N13" s="145"/>
      <c r="O13" s="145"/>
      <c r="P13" s="145"/>
      <c r="Q13" s="145"/>
      <c r="R13" s="145"/>
      <c r="S13" s="145"/>
      <c r="T13" s="145"/>
      <c r="U13" s="147" t="str">
        <f t="shared" si="1"/>
        <v/>
      </c>
      <c r="V13" s="20"/>
      <c r="W13" s="8" t="s">
        <v>2404</v>
      </c>
    </row>
    <row r="14" ht="12.75" customHeight="1" spans="1:23">
      <c r="A14" s="141" t="str">
        <f t="shared" si="0"/>
        <v/>
      </c>
      <c r="B14" s="20"/>
      <c r="C14" s="19"/>
      <c r="D14" s="88"/>
      <c r="E14" s="142"/>
      <c r="F14" s="20"/>
      <c r="G14" s="53"/>
      <c r="H14" s="21"/>
      <c r="I14" s="21"/>
      <c r="J14" s="145"/>
      <c r="K14" s="35"/>
      <c r="L14" s="145"/>
      <c r="M14" s="145"/>
      <c r="N14" s="145"/>
      <c r="O14" s="145"/>
      <c r="P14" s="145"/>
      <c r="Q14" s="145"/>
      <c r="R14" s="145"/>
      <c r="S14" s="145"/>
      <c r="T14" s="145"/>
      <c r="U14" s="147" t="str">
        <f t="shared" si="1"/>
        <v/>
      </c>
      <c r="V14" s="20"/>
      <c r="W14" s="8" t="s">
        <v>2405</v>
      </c>
    </row>
    <row r="15" ht="12.75" customHeight="1" spans="1:23">
      <c r="A15" s="141" t="str">
        <f t="shared" si="0"/>
        <v/>
      </c>
      <c r="B15" s="20"/>
      <c r="C15" s="19"/>
      <c r="D15" s="88"/>
      <c r="E15" s="142"/>
      <c r="F15" s="20"/>
      <c r="G15" s="53"/>
      <c r="H15" s="21"/>
      <c r="I15" s="21"/>
      <c r="J15" s="145"/>
      <c r="K15" s="35"/>
      <c r="L15" s="145"/>
      <c r="M15" s="145"/>
      <c r="N15" s="145"/>
      <c r="O15" s="145"/>
      <c r="P15" s="145"/>
      <c r="Q15" s="145"/>
      <c r="R15" s="145"/>
      <c r="S15" s="145"/>
      <c r="T15" s="145"/>
      <c r="U15" s="147" t="str">
        <f t="shared" si="1"/>
        <v/>
      </c>
      <c r="V15" s="20"/>
      <c r="W15" s="8" t="s">
        <v>2406</v>
      </c>
    </row>
    <row r="16" ht="12.75" customHeight="1" spans="1:23">
      <c r="A16" s="141" t="str">
        <f t="shared" si="0"/>
        <v/>
      </c>
      <c r="B16" s="20"/>
      <c r="C16" s="19"/>
      <c r="D16" s="88"/>
      <c r="E16" s="142"/>
      <c r="F16" s="20"/>
      <c r="G16" s="53"/>
      <c r="H16" s="21"/>
      <c r="I16" s="21"/>
      <c r="J16" s="145"/>
      <c r="K16" s="35"/>
      <c r="L16" s="145"/>
      <c r="M16" s="145"/>
      <c r="N16" s="145"/>
      <c r="O16" s="145"/>
      <c r="P16" s="145"/>
      <c r="Q16" s="145"/>
      <c r="R16" s="145"/>
      <c r="S16" s="145"/>
      <c r="T16" s="145"/>
      <c r="U16" s="147" t="str">
        <f t="shared" si="1"/>
        <v/>
      </c>
      <c r="V16" s="20"/>
      <c r="W16" s="8" t="s">
        <v>2407</v>
      </c>
    </row>
    <row r="17" ht="12.75" customHeight="1" spans="1:23">
      <c r="A17" s="141" t="str">
        <f t="shared" si="0"/>
        <v/>
      </c>
      <c r="B17" s="20"/>
      <c r="C17" s="19"/>
      <c r="D17" s="88"/>
      <c r="E17" s="142"/>
      <c r="F17" s="20"/>
      <c r="G17" s="53"/>
      <c r="H17" s="21"/>
      <c r="I17" s="21"/>
      <c r="J17" s="145"/>
      <c r="K17" s="35"/>
      <c r="L17" s="145"/>
      <c r="M17" s="145"/>
      <c r="N17" s="145"/>
      <c r="O17" s="145"/>
      <c r="P17" s="145"/>
      <c r="Q17" s="145"/>
      <c r="R17" s="145"/>
      <c r="S17" s="145"/>
      <c r="T17" s="145"/>
      <c r="U17" s="147" t="str">
        <f t="shared" si="1"/>
        <v/>
      </c>
      <c r="V17" s="20"/>
      <c r="W17" s="8" t="s">
        <v>2408</v>
      </c>
    </row>
    <row r="18" ht="12.75" customHeight="1" spans="1:23">
      <c r="A18" s="141" t="str">
        <f t="shared" si="0"/>
        <v/>
      </c>
      <c r="B18" s="20"/>
      <c r="C18" s="19"/>
      <c r="D18" s="88"/>
      <c r="E18" s="142"/>
      <c r="F18" s="20"/>
      <c r="G18" s="53"/>
      <c r="H18" s="21"/>
      <c r="I18" s="21"/>
      <c r="J18" s="145"/>
      <c r="K18" s="35"/>
      <c r="L18" s="145"/>
      <c r="M18" s="145"/>
      <c r="N18" s="145"/>
      <c r="O18" s="145"/>
      <c r="P18" s="145"/>
      <c r="Q18" s="145"/>
      <c r="R18" s="145"/>
      <c r="S18" s="145"/>
      <c r="T18" s="145"/>
      <c r="U18" s="147" t="str">
        <f t="shared" si="1"/>
        <v/>
      </c>
      <c r="V18" s="20"/>
      <c r="W18" s="8" t="s">
        <v>2409</v>
      </c>
    </row>
    <row r="19" ht="12.75" customHeight="1" spans="1:23">
      <c r="A19" s="141" t="str">
        <f t="shared" si="0"/>
        <v/>
      </c>
      <c r="B19" s="20"/>
      <c r="C19" s="19"/>
      <c r="D19" s="88"/>
      <c r="E19" s="142"/>
      <c r="F19" s="20"/>
      <c r="G19" s="53"/>
      <c r="H19" s="21"/>
      <c r="I19" s="21"/>
      <c r="J19" s="145"/>
      <c r="K19" s="35"/>
      <c r="L19" s="145"/>
      <c r="M19" s="145"/>
      <c r="N19" s="145"/>
      <c r="O19" s="145"/>
      <c r="P19" s="145"/>
      <c r="Q19" s="145"/>
      <c r="R19" s="145"/>
      <c r="S19" s="145"/>
      <c r="T19" s="145"/>
      <c r="U19" s="147" t="str">
        <f t="shared" si="1"/>
        <v/>
      </c>
      <c r="V19" s="20"/>
      <c r="W19" s="8" t="s">
        <v>2410</v>
      </c>
    </row>
    <row r="20" ht="12.75" customHeight="1" spans="1:23">
      <c r="A20" s="141" t="str">
        <f t="shared" si="0"/>
        <v/>
      </c>
      <c r="B20" s="20"/>
      <c r="C20" s="19"/>
      <c r="D20" s="88"/>
      <c r="E20" s="142"/>
      <c r="F20" s="20"/>
      <c r="G20" s="53"/>
      <c r="H20" s="21"/>
      <c r="I20" s="21"/>
      <c r="J20" s="145"/>
      <c r="K20" s="35"/>
      <c r="L20" s="145"/>
      <c r="M20" s="145"/>
      <c r="N20" s="145"/>
      <c r="O20" s="145"/>
      <c r="P20" s="145"/>
      <c r="Q20" s="145"/>
      <c r="R20" s="145"/>
      <c r="S20" s="145"/>
      <c r="T20" s="145"/>
      <c r="U20" s="147" t="str">
        <f t="shared" si="1"/>
        <v/>
      </c>
      <c r="V20" s="20"/>
      <c r="W20" s="8" t="s">
        <v>2411</v>
      </c>
    </row>
    <row r="21" ht="12.75" customHeight="1" spans="1:23">
      <c r="A21" s="141" t="str">
        <f t="shared" si="0"/>
        <v/>
      </c>
      <c r="B21" s="20"/>
      <c r="C21" s="19"/>
      <c r="D21" s="88"/>
      <c r="E21" s="142"/>
      <c r="F21" s="20"/>
      <c r="G21" s="53"/>
      <c r="H21" s="21"/>
      <c r="I21" s="21"/>
      <c r="J21" s="145"/>
      <c r="K21" s="35"/>
      <c r="L21" s="145"/>
      <c r="M21" s="145"/>
      <c r="N21" s="145"/>
      <c r="O21" s="145"/>
      <c r="P21" s="145"/>
      <c r="Q21" s="145"/>
      <c r="R21" s="145"/>
      <c r="S21" s="145"/>
      <c r="T21" s="145"/>
      <c r="U21" s="147" t="str">
        <f t="shared" si="1"/>
        <v/>
      </c>
      <c r="V21" s="20"/>
      <c r="W21" s="8" t="s">
        <v>2412</v>
      </c>
    </row>
    <row r="22" ht="12.75" customHeight="1" spans="1:23">
      <c r="A22" s="141" t="str">
        <f t="shared" si="0"/>
        <v/>
      </c>
      <c r="B22" s="20"/>
      <c r="C22" s="19"/>
      <c r="D22" s="88"/>
      <c r="E22" s="142"/>
      <c r="F22" s="20"/>
      <c r="G22" s="53"/>
      <c r="H22" s="21"/>
      <c r="I22" s="21"/>
      <c r="J22" s="145"/>
      <c r="K22" s="35"/>
      <c r="L22" s="145"/>
      <c r="M22" s="145"/>
      <c r="N22" s="145"/>
      <c r="O22" s="145"/>
      <c r="P22" s="145"/>
      <c r="Q22" s="145"/>
      <c r="R22" s="145"/>
      <c r="S22" s="145"/>
      <c r="T22" s="145"/>
      <c r="U22" s="147" t="str">
        <f t="shared" si="1"/>
        <v/>
      </c>
      <c r="V22" s="20"/>
      <c r="W22" s="8" t="s">
        <v>2413</v>
      </c>
    </row>
    <row r="23" ht="12.75" customHeight="1" spans="1:23">
      <c r="A23" s="141" t="str">
        <f t="shared" si="0"/>
        <v/>
      </c>
      <c r="B23" s="20"/>
      <c r="C23" s="19"/>
      <c r="D23" s="88"/>
      <c r="E23" s="142"/>
      <c r="F23" s="20"/>
      <c r="G23" s="53"/>
      <c r="H23" s="21"/>
      <c r="I23" s="21"/>
      <c r="J23" s="145"/>
      <c r="K23" s="35"/>
      <c r="L23" s="145"/>
      <c r="M23" s="145"/>
      <c r="N23" s="145"/>
      <c r="O23" s="145"/>
      <c r="P23" s="145"/>
      <c r="Q23" s="145"/>
      <c r="R23" s="145"/>
      <c r="S23" s="145"/>
      <c r="T23" s="145"/>
      <c r="U23" s="147" t="str">
        <f t="shared" si="1"/>
        <v/>
      </c>
      <c r="V23" s="20"/>
      <c r="W23" s="8" t="s">
        <v>2414</v>
      </c>
    </row>
    <row r="24" ht="12.75" customHeight="1" spans="1:23">
      <c r="A24" s="141" t="str">
        <f t="shared" si="0"/>
        <v/>
      </c>
      <c r="B24" s="20"/>
      <c r="C24" s="19"/>
      <c r="D24" s="88"/>
      <c r="E24" s="142"/>
      <c r="F24" s="20"/>
      <c r="G24" s="53"/>
      <c r="H24" s="21"/>
      <c r="I24" s="21"/>
      <c r="J24" s="145"/>
      <c r="K24" s="35"/>
      <c r="L24" s="145"/>
      <c r="M24" s="145"/>
      <c r="N24" s="145"/>
      <c r="O24" s="145"/>
      <c r="P24" s="145"/>
      <c r="Q24" s="145"/>
      <c r="R24" s="145"/>
      <c r="S24" s="145"/>
      <c r="T24" s="145"/>
      <c r="U24" s="147" t="str">
        <f t="shared" si="1"/>
        <v/>
      </c>
      <c r="V24" s="20"/>
      <c r="W24" s="8" t="s">
        <v>2415</v>
      </c>
    </row>
    <row r="25" ht="12.75" customHeight="1" spans="1:22">
      <c r="A25" s="19" t="s">
        <v>2416</v>
      </c>
      <c r="B25" s="84"/>
      <c r="C25" s="84"/>
      <c r="D25" s="81"/>
      <c r="E25" s="143"/>
      <c r="F25" s="20"/>
      <c r="G25" s="20"/>
      <c r="H25" s="53"/>
      <c r="I25" s="53"/>
      <c r="J25" s="143"/>
      <c r="K25" s="35"/>
      <c r="L25" s="145"/>
      <c r="M25" s="145"/>
      <c r="N25" s="145"/>
      <c r="O25" s="145">
        <f>SUM(O8:O24)</f>
        <v>0</v>
      </c>
      <c r="P25" s="145">
        <f>SUM(P8:P24)</f>
        <v>0</v>
      </c>
      <c r="Q25" s="145"/>
      <c r="R25" s="145"/>
      <c r="S25" s="145"/>
      <c r="T25" s="145">
        <f>SUM(T8:T24)</f>
        <v>0</v>
      </c>
      <c r="U25" s="147" t="str">
        <f t="shared" si="1"/>
        <v/>
      </c>
      <c r="V25" s="20"/>
    </row>
    <row r="26" ht="12.75" customHeight="1" spans="1:22">
      <c r="A26" s="19" t="s">
        <v>2417</v>
      </c>
      <c r="B26" s="84"/>
      <c r="C26" s="84"/>
      <c r="D26" s="81"/>
      <c r="E26" s="143"/>
      <c r="F26" s="20"/>
      <c r="G26" s="20"/>
      <c r="H26" s="53"/>
      <c r="I26" s="53"/>
      <c r="J26" s="143"/>
      <c r="K26" s="35"/>
      <c r="L26" s="145"/>
      <c r="M26" s="145"/>
      <c r="N26" s="145"/>
      <c r="O26" s="145">
        <f>P25</f>
        <v>0</v>
      </c>
      <c r="P26" s="145"/>
      <c r="Q26" s="145"/>
      <c r="R26" s="145"/>
      <c r="S26" s="145"/>
      <c r="T26" s="145"/>
      <c r="U26" s="147"/>
      <c r="V26" s="20"/>
    </row>
    <row r="27" customHeight="1" spans="1:22">
      <c r="A27" s="23" t="s">
        <v>2418</v>
      </c>
      <c r="B27" s="15"/>
      <c r="C27" s="15"/>
      <c r="D27" s="24"/>
      <c r="E27" s="144"/>
      <c r="F27" s="30"/>
      <c r="G27" s="30"/>
      <c r="H27" s="30"/>
      <c r="I27" s="26"/>
      <c r="J27" s="146"/>
      <c r="K27" s="51"/>
      <c r="L27" s="146"/>
      <c r="M27" s="146"/>
      <c r="N27" s="146"/>
      <c r="O27" s="146">
        <f>O25-O26</f>
        <v>0</v>
      </c>
      <c r="P27" s="146"/>
      <c r="Q27" s="146"/>
      <c r="R27" s="146"/>
      <c r="S27" s="146"/>
      <c r="T27" s="146">
        <f>T25</f>
        <v>0</v>
      </c>
      <c r="U27" s="147" t="str">
        <f t="shared" si="1"/>
        <v/>
      </c>
      <c r="V27" s="26"/>
    </row>
    <row r="28" customHeight="1" spans="1:23">
      <c r="A28" s="9" t="str">
        <f>基本信息输入表!$K$6&amp;"填表人："&amp;基本信息输入表!$M$67</f>
        <v>产权持有单位填表人：包娴</v>
      </c>
      <c r="T28" s="9" t="str">
        <f>"评估人员："&amp;基本信息输入表!$Q$67</f>
        <v>评估人员：资谷才、王晓</v>
      </c>
      <c r="W28" s="9" t="s">
        <v>1523</v>
      </c>
    </row>
    <row r="29" customHeight="1" spans="1:1">
      <c r="A29" s="9" t="str">
        <f>"填表日期："&amp;YEAR(基本信息输入表!$O$67)&amp;"年"&amp;MONTH(基本信息输入表!$O$67)&amp;"月"&amp;DAY(基本信息输入表!$O$67)&amp;"日"</f>
        <v>填表日期：2024年5月8日</v>
      </c>
    </row>
  </sheetData>
  <mergeCells count="21">
    <mergeCell ref="A2:V2"/>
    <mergeCell ref="A3:V3"/>
    <mergeCell ref="L6:O6"/>
    <mergeCell ref="Q6:T6"/>
    <mergeCell ref="A25:D25"/>
    <mergeCell ref="A26:D26"/>
    <mergeCell ref="A27:D27"/>
    <mergeCell ref="A6:A7"/>
    <mergeCell ref="B6:B7"/>
    <mergeCell ref="C6:C7"/>
    <mergeCell ref="D6:D7"/>
    <mergeCell ref="E6:E7"/>
    <mergeCell ref="F6:F7"/>
    <mergeCell ref="G6:G7"/>
    <mergeCell ref="H6:H7"/>
    <mergeCell ref="I6:I7"/>
    <mergeCell ref="J6:J7"/>
    <mergeCell ref="K6:K7"/>
    <mergeCell ref="P6:P7"/>
    <mergeCell ref="U6:U7"/>
    <mergeCell ref="V6:V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29"/>
  <sheetViews>
    <sheetView showGridLines="0" zoomScale="96" zoomScaleNormal="96" workbookViewId="0">
      <selection activeCell="D35" sqref="D35"/>
    </sheetView>
  </sheetViews>
  <sheetFormatPr defaultColWidth="9" defaultRowHeight="18" customHeight="1"/>
  <cols>
    <col min="1" max="1" width="17.6666666666667" style="687" customWidth="1"/>
    <col min="2" max="2" width="10.5" style="690" customWidth="1"/>
    <col min="3" max="3" width="8" style="690" customWidth="1"/>
    <col min="4" max="4" width="13" style="690" customWidth="1"/>
    <col min="5" max="5" width="12" style="690" customWidth="1"/>
    <col min="6" max="6" width="11.6666666666667" style="690" customWidth="1"/>
    <col min="7" max="7" width="11.1666666666667" style="690" customWidth="1"/>
    <col min="8" max="8" width="16.6666666666667" style="690" customWidth="1"/>
    <col min="9" max="9" width="18.1666666666667" style="690" customWidth="1"/>
    <col min="10" max="10" width="13.6666666666667" style="690" customWidth="1"/>
    <col min="11" max="11" width="29.5" style="690" customWidth="1"/>
    <col min="12" max="13" width="9" style="690" customWidth="1"/>
    <col min="14" max="16384" width="9" style="690"/>
  </cols>
  <sheetData>
    <row r="1" s="686" customFormat="1" ht="30.75" customHeight="1" spans="1:11">
      <c r="A1" s="691" t="s">
        <v>425</v>
      </c>
      <c r="B1" s="692"/>
      <c r="C1" s="692"/>
      <c r="D1" s="692"/>
      <c r="E1" s="692"/>
      <c r="F1" s="692"/>
      <c r="G1" s="692"/>
      <c r="H1" s="692"/>
      <c r="I1" s="692"/>
      <c r="J1" s="692"/>
      <c r="K1" s="692"/>
    </row>
    <row r="2" customHeight="1" spans="1:1">
      <c r="A2" s="693" t="str">
        <f>"评估基准日："&amp;TEXT(基本信息输入表!M7,"yyyy年mm月dd日")</f>
        <v>评估基准日：2024年04月30日</v>
      </c>
    </row>
    <row r="3" ht="17.25" customHeight="1" spans="1:11">
      <c r="A3" s="694" t="s">
        <v>426</v>
      </c>
      <c r="B3" s="693"/>
      <c r="C3" s="693"/>
      <c r="D3" s="693"/>
      <c r="E3" s="693"/>
      <c r="F3" s="693"/>
      <c r="G3" s="693"/>
      <c r="H3" s="693"/>
      <c r="I3" s="734"/>
      <c r="J3" s="735"/>
      <c r="K3" s="736"/>
    </row>
    <row r="4" s="687" customFormat="1" customHeight="1" spans="1:12">
      <c r="A4" s="695" t="s">
        <v>427</v>
      </c>
      <c r="B4" s="696" t="s">
        <v>428</v>
      </c>
      <c r="C4" s="697"/>
      <c r="D4" s="698"/>
      <c r="E4" s="698"/>
      <c r="F4" s="698"/>
      <c r="G4" s="699"/>
      <c r="H4" s="696" t="s">
        <v>429</v>
      </c>
      <c r="I4" s="697"/>
      <c r="J4" s="737" t="s">
        <v>430</v>
      </c>
      <c r="K4" s="738"/>
      <c r="L4" s="690"/>
    </row>
    <row r="5" s="687" customFormat="1" customHeight="1" spans="1:12">
      <c r="A5" s="700"/>
      <c r="B5" s="701" t="s">
        <v>431</v>
      </c>
      <c r="C5" s="702"/>
      <c r="D5" s="703"/>
      <c r="E5" s="703"/>
      <c r="F5" s="703"/>
      <c r="G5" s="50"/>
      <c r="H5" s="704" t="s">
        <v>432</v>
      </c>
      <c r="I5" s="739"/>
      <c r="J5" s="740" t="s">
        <v>433</v>
      </c>
      <c r="K5" s="741"/>
      <c r="L5" s="690"/>
    </row>
    <row r="6" s="687" customFormat="1" customHeight="1" spans="1:11">
      <c r="A6" s="705" t="s">
        <v>434</v>
      </c>
      <c r="B6" s="706"/>
      <c r="C6" s="703"/>
      <c r="D6" s="703"/>
      <c r="E6" s="50"/>
      <c r="F6" s="704" t="s">
        <v>435</v>
      </c>
      <c r="G6" s="702"/>
      <c r="H6" s="707"/>
      <c r="I6" s="707"/>
      <c r="J6" s="740" t="s">
        <v>436</v>
      </c>
      <c r="K6" s="741"/>
    </row>
    <row r="7" s="687" customFormat="1" customHeight="1" spans="1:11">
      <c r="A7" s="708" t="s">
        <v>437</v>
      </c>
      <c r="B7" s="706"/>
      <c r="C7" s="703"/>
      <c r="D7" s="703"/>
      <c r="E7" s="50"/>
      <c r="F7" s="704" t="s">
        <v>435</v>
      </c>
      <c r="G7" s="702"/>
      <c r="H7" s="704" t="s">
        <v>438</v>
      </c>
      <c r="I7" s="706"/>
      <c r="J7" s="740" t="s">
        <v>433</v>
      </c>
      <c r="K7" s="741"/>
    </row>
    <row r="8" s="687" customFormat="1" customHeight="1" spans="1:11">
      <c r="A8" s="708" t="s">
        <v>439</v>
      </c>
      <c r="B8" s="702"/>
      <c r="C8" s="704" t="s">
        <v>440</v>
      </c>
      <c r="D8" s="702"/>
      <c r="E8" s="709" t="s">
        <v>441</v>
      </c>
      <c r="F8" s="710"/>
      <c r="G8" s="711"/>
      <c r="H8" s="707"/>
      <c r="I8" s="707"/>
      <c r="J8" s="740" t="s">
        <v>436</v>
      </c>
      <c r="K8" s="742"/>
    </row>
    <row r="9" s="687" customFormat="1" ht="27.5" customHeight="1" spans="1:11">
      <c r="A9" s="705" t="s">
        <v>442</v>
      </c>
      <c r="B9" s="712"/>
      <c r="C9" s="703"/>
      <c r="D9" s="703"/>
      <c r="E9" s="703"/>
      <c r="F9" s="703"/>
      <c r="G9" s="50"/>
      <c r="H9" s="701" t="s">
        <v>443</v>
      </c>
      <c r="I9" s="743" t="s">
        <v>444</v>
      </c>
      <c r="J9" s="701" t="s">
        <v>445</v>
      </c>
      <c r="K9" s="744" t="s">
        <v>446</v>
      </c>
    </row>
    <row r="10" s="688" customFormat="1" customHeight="1" spans="1:11">
      <c r="A10" s="713" t="s">
        <v>447</v>
      </c>
      <c r="B10" s="714"/>
      <c r="C10" s="714"/>
      <c r="D10" s="714"/>
      <c r="E10" s="714"/>
      <c r="F10" s="714"/>
      <c r="G10" s="715"/>
      <c r="H10" s="716" t="s">
        <v>448</v>
      </c>
      <c r="I10" s="726"/>
      <c r="J10" s="716" t="s">
        <v>449</v>
      </c>
      <c r="K10" s="745"/>
    </row>
    <row r="11" s="688" customFormat="1" customHeight="1" spans="1:11">
      <c r="A11" s="717"/>
      <c r="B11" s="73"/>
      <c r="C11" s="73"/>
      <c r="D11" s="73"/>
      <c r="E11" s="73"/>
      <c r="F11" s="73"/>
      <c r="G11" s="520"/>
      <c r="H11" s="704" t="s">
        <v>450</v>
      </c>
      <c r="I11" s="704" t="s">
        <v>451</v>
      </c>
      <c r="J11" s="704" t="s">
        <v>450</v>
      </c>
      <c r="K11" s="746" t="s">
        <v>451</v>
      </c>
    </row>
    <row r="12" s="689" customFormat="1" customHeight="1" spans="1:12">
      <c r="A12" s="718">
        <v>1</v>
      </c>
      <c r="B12" s="719"/>
      <c r="C12" s="703"/>
      <c r="D12" s="703"/>
      <c r="E12" s="703"/>
      <c r="F12" s="703"/>
      <c r="G12" s="50"/>
      <c r="H12" s="720"/>
      <c r="I12" s="747"/>
      <c r="J12" s="720"/>
      <c r="K12" s="748"/>
      <c r="L12" s="690"/>
    </row>
    <row r="13" customHeight="1" spans="1:11">
      <c r="A13" s="718">
        <v>2</v>
      </c>
      <c r="B13" s="719"/>
      <c r="C13" s="703"/>
      <c r="D13" s="703"/>
      <c r="E13" s="703"/>
      <c r="F13" s="703"/>
      <c r="G13" s="50"/>
      <c r="H13" s="720"/>
      <c r="I13" s="747"/>
      <c r="J13" s="720"/>
      <c r="K13" s="748"/>
    </row>
    <row r="14" customHeight="1" spans="1:11">
      <c r="A14" s="718">
        <v>3</v>
      </c>
      <c r="B14" s="719"/>
      <c r="C14" s="703"/>
      <c r="D14" s="703"/>
      <c r="E14" s="703"/>
      <c r="F14" s="703"/>
      <c r="G14" s="50"/>
      <c r="H14" s="720"/>
      <c r="I14" s="747"/>
      <c r="J14" s="720"/>
      <c r="K14" s="748"/>
    </row>
    <row r="15" customHeight="1" spans="1:11">
      <c r="A15" s="718">
        <v>4</v>
      </c>
      <c r="B15" s="719"/>
      <c r="C15" s="703"/>
      <c r="D15" s="703"/>
      <c r="E15" s="703"/>
      <c r="F15" s="703"/>
      <c r="G15" s="50"/>
      <c r="H15" s="721"/>
      <c r="I15" s="749"/>
      <c r="J15" s="749"/>
      <c r="K15" s="750"/>
    </row>
    <row r="16" customHeight="1" spans="1:11">
      <c r="A16" s="718">
        <v>5</v>
      </c>
      <c r="B16" s="719"/>
      <c r="C16" s="703"/>
      <c r="D16" s="703"/>
      <c r="E16" s="703"/>
      <c r="F16" s="703"/>
      <c r="G16" s="50"/>
      <c r="H16" s="721"/>
      <c r="I16" s="749"/>
      <c r="J16" s="749"/>
      <c r="K16" s="750"/>
    </row>
    <row r="17" customHeight="1" spans="1:11">
      <c r="A17" s="722" t="s">
        <v>452</v>
      </c>
      <c r="B17" s="719"/>
      <c r="C17" s="703"/>
      <c r="D17" s="703"/>
      <c r="E17" s="703"/>
      <c r="F17" s="703"/>
      <c r="G17" s="50"/>
      <c r="H17" s="723"/>
      <c r="I17" s="751"/>
      <c r="J17" s="751"/>
      <c r="K17" s="752"/>
    </row>
    <row r="18" s="688" customFormat="1" customHeight="1" spans="1:11">
      <c r="A18" s="724" t="s">
        <v>453</v>
      </c>
      <c r="B18" s="725"/>
      <c r="C18" s="725"/>
      <c r="D18" s="725"/>
      <c r="E18" s="726"/>
      <c r="F18" s="716" t="s">
        <v>454</v>
      </c>
      <c r="G18" s="725"/>
      <c r="H18" s="726"/>
      <c r="I18" s="737" t="s">
        <v>455</v>
      </c>
      <c r="J18" s="696" t="s">
        <v>456</v>
      </c>
      <c r="K18" s="753" t="s">
        <v>457</v>
      </c>
    </row>
    <row r="19" customHeight="1" spans="1:11">
      <c r="A19" s="718">
        <v>1</v>
      </c>
      <c r="B19" s="727"/>
      <c r="C19" s="703"/>
      <c r="D19" s="703"/>
      <c r="E19" s="50"/>
      <c r="F19" s="702"/>
      <c r="G19" s="703"/>
      <c r="H19" s="50"/>
      <c r="I19" s="749"/>
      <c r="J19" s="754"/>
      <c r="K19" s="755"/>
    </row>
    <row r="20" customHeight="1" spans="1:11">
      <c r="A20" s="718">
        <v>2</v>
      </c>
      <c r="B20" s="727"/>
      <c r="C20" s="703"/>
      <c r="D20" s="703"/>
      <c r="E20" s="50"/>
      <c r="F20" s="702"/>
      <c r="G20" s="703"/>
      <c r="H20" s="50"/>
      <c r="I20" s="749"/>
      <c r="J20" s="754"/>
      <c r="K20" s="755"/>
    </row>
    <row r="21" customHeight="1" spans="1:11">
      <c r="A21" s="718">
        <v>3</v>
      </c>
      <c r="B21" s="727"/>
      <c r="C21" s="703"/>
      <c r="D21" s="703"/>
      <c r="E21" s="50"/>
      <c r="F21" s="702"/>
      <c r="G21" s="703"/>
      <c r="H21" s="50"/>
      <c r="I21" s="749"/>
      <c r="J21" s="754"/>
      <c r="K21" s="755"/>
    </row>
    <row r="22" customHeight="1" spans="1:11">
      <c r="A22" s="718">
        <v>4</v>
      </c>
      <c r="B22" s="727"/>
      <c r="C22" s="703"/>
      <c r="D22" s="703"/>
      <c r="E22" s="50"/>
      <c r="F22" s="702"/>
      <c r="G22" s="703"/>
      <c r="H22" s="50"/>
      <c r="I22" s="749"/>
      <c r="J22" s="754"/>
      <c r="K22" s="755"/>
    </row>
    <row r="23" customHeight="1" spans="1:11">
      <c r="A23" s="718">
        <v>5</v>
      </c>
      <c r="B23" s="727"/>
      <c r="C23" s="703"/>
      <c r="D23" s="703"/>
      <c r="E23" s="50"/>
      <c r="F23" s="702"/>
      <c r="G23" s="703"/>
      <c r="H23" s="50"/>
      <c r="I23" s="749"/>
      <c r="J23" s="754"/>
      <c r="K23" s="755"/>
    </row>
    <row r="24" customHeight="1" spans="1:11">
      <c r="A24" s="728">
        <v>6</v>
      </c>
      <c r="B24" s="727"/>
      <c r="C24" s="703"/>
      <c r="D24" s="703"/>
      <c r="E24" s="50"/>
      <c r="F24" s="702"/>
      <c r="G24" s="703"/>
      <c r="H24" s="50"/>
      <c r="I24" s="749"/>
      <c r="J24" s="754"/>
      <c r="K24" s="755"/>
    </row>
    <row r="25" customHeight="1" spans="1:11">
      <c r="A25" s="728">
        <v>7</v>
      </c>
      <c r="B25" s="727"/>
      <c r="C25" s="703"/>
      <c r="D25" s="703"/>
      <c r="E25" s="50"/>
      <c r="F25" s="702"/>
      <c r="G25" s="703"/>
      <c r="H25" s="50"/>
      <c r="I25" s="756"/>
      <c r="J25" s="754"/>
      <c r="K25" s="755"/>
    </row>
    <row r="26" customHeight="1" spans="1:11">
      <c r="A26" s="718">
        <v>8</v>
      </c>
      <c r="B26" s="727"/>
      <c r="C26" s="703"/>
      <c r="D26" s="703"/>
      <c r="E26" s="50"/>
      <c r="F26" s="702"/>
      <c r="G26" s="703"/>
      <c r="H26" s="50"/>
      <c r="I26" s="757"/>
      <c r="J26" s="754"/>
      <c r="K26" s="755"/>
    </row>
    <row r="27" customHeight="1" spans="1:11">
      <c r="A27" s="728">
        <v>9</v>
      </c>
      <c r="B27" s="727"/>
      <c r="C27" s="703"/>
      <c r="D27" s="703"/>
      <c r="E27" s="50"/>
      <c r="F27" s="702"/>
      <c r="G27" s="703"/>
      <c r="H27" s="50"/>
      <c r="I27" s="756"/>
      <c r="J27" s="754"/>
      <c r="K27" s="755"/>
    </row>
    <row r="28" customHeight="1" spans="1:11">
      <c r="A28" s="729">
        <v>10</v>
      </c>
      <c r="B28" s="730"/>
      <c r="C28" s="731"/>
      <c r="D28" s="731"/>
      <c r="E28" s="732"/>
      <c r="F28" s="733"/>
      <c r="G28" s="731"/>
      <c r="H28" s="732"/>
      <c r="I28" s="758"/>
      <c r="J28" s="759"/>
      <c r="K28" s="760"/>
    </row>
    <row r="29" customHeight="1" spans="4:4">
      <c r="D29" s="687"/>
    </row>
  </sheetData>
  <mergeCells count="37">
    <mergeCell ref="A2:K2"/>
    <mergeCell ref="C4:G4"/>
    <mergeCell ref="C5:G5"/>
    <mergeCell ref="B6:E6"/>
    <mergeCell ref="B7:E7"/>
    <mergeCell ref="B9:G9"/>
    <mergeCell ref="B12:G12"/>
    <mergeCell ref="B13:G13"/>
    <mergeCell ref="B14:G14"/>
    <mergeCell ref="B15:G15"/>
    <mergeCell ref="B16:G16"/>
    <mergeCell ref="B17:G17"/>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F28:H28"/>
    <mergeCell ref="H5:H6"/>
    <mergeCell ref="H7:H8"/>
    <mergeCell ref="I5:I6"/>
    <mergeCell ref="I7:I8"/>
    <mergeCell ref="A10:G11"/>
  </mergeCells>
  <pageMargins left="0.707638888888889" right="0.707638888888889" top="0.747916666666667" bottom="0.747916666666667" header="0.313888888888889" footer="0.313888888888889"/>
  <pageSetup paperSize="9" scale="75" orientation="landscape"/>
  <headerFooter>
    <oddFooter>&amp;R&amp;P/&amp;N</oddFoot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pageSetUpPr fitToPage="1"/>
  </sheetPr>
  <dimension ref="A1:I30"/>
  <sheetViews>
    <sheetView zoomScale="71" zoomScaleNormal="71" workbookViewId="0">
      <selection activeCell="P23" sqref="P23"/>
    </sheetView>
  </sheetViews>
  <sheetFormatPr defaultColWidth="8.66666666666667" defaultRowHeight="15.75"/>
  <cols>
    <col min="1" max="1" width="6.16666666666667" style="118" customWidth="1"/>
    <col min="2" max="2" width="17.6666666666667" style="118" customWidth="1"/>
    <col min="3" max="3" width="8" style="118" customWidth="1"/>
    <col min="4" max="4" width="15.1666666666667" style="119" customWidth="1"/>
    <col min="5" max="5" width="17.1666666666667" style="118" customWidth="1"/>
    <col min="6" max="6" width="17.6666666666667" style="118" customWidth="1"/>
    <col min="7" max="7" width="18.6666666666667" style="120" customWidth="1"/>
    <col min="8" max="8" width="16.6666666666667" style="118" customWidth="1"/>
    <col min="9" max="248" width="9" style="118" customWidth="1"/>
    <col min="249" max="249" width="6.16666666666667" style="118" customWidth="1"/>
    <col min="250" max="250" width="17.6666666666667" style="118" customWidth="1"/>
    <col min="251" max="251" width="48.6666666666667" style="118" customWidth="1"/>
    <col min="252" max="252" width="15.1666666666667" style="118" customWidth="1"/>
    <col min="253" max="253" width="17.1666666666667" style="118" customWidth="1"/>
    <col min="254" max="254" width="17.6666666666667" style="118" customWidth="1"/>
    <col min="255" max="255" width="18.6666666666667" style="118" customWidth="1"/>
    <col min="256" max="256" width="16.6666666666667" style="118" customWidth="1"/>
    <col min="257" max="257" width="17.1666666666667" style="118" customWidth="1"/>
    <col min="258" max="258" width="18.1666666666667" style="118" customWidth="1"/>
    <col min="259" max="259" width="14.1666666666667" style="118" customWidth="1"/>
    <col min="260" max="261" width="9" style="118" customWidth="1"/>
    <col min="262" max="262" width="16.6666666666667" style="118" customWidth="1"/>
    <col min="263" max="263" width="18.1666666666667" style="118" customWidth="1"/>
    <col min="264" max="504" width="9" style="118" customWidth="1"/>
    <col min="505" max="505" width="6.16666666666667" style="118" customWidth="1"/>
    <col min="506" max="506" width="17.6666666666667" style="118" customWidth="1"/>
    <col min="507" max="507" width="48.6666666666667" style="118" customWidth="1"/>
    <col min="508" max="508" width="15.1666666666667" style="118" customWidth="1"/>
    <col min="509" max="509" width="17.1666666666667" style="118" customWidth="1"/>
    <col min="510" max="510" width="17.6666666666667" style="118" customWidth="1"/>
    <col min="511" max="511" width="18.6666666666667" style="118" customWidth="1"/>
    <col min="512" max="512" width="16.6666666666667" style="118" customWidth="1"/>
    <col min="513" max="513" width="17.1666666666667" style="118" customWidth="1"/>
    <col min="514" max="514" width="18.1666666666667" style="118" customWidth="1"/>
    <col min="515" max="515" width="14.1666666666667" style="118" customWidth="1"/>
    <col min="516" max="517" width="9" style="118" customWidth="1"/>
    <col min="518" max="518" width="16.6666666666667" style="118" customWidth="1"/>
    <col min="519" max="519" width="18.1666666666667" style="118" customWidth="1"/>
    <col min="520" max="760" width="9" style="118" customWidth="1"/>
    <col min="761" max="761" width="6.16666666666667" style="118" customWidth="1"/>
    <col min="762" max="762" width="17.6666666666667" style="118" customWidth="1"/>
    <col min="763" max="763" width="48.6666666666667" style="118" customWidth="1"/>
    <col min="764" max="764" width="15.1666666666667" style="118" customWidth="1"/>
    <col min="765" max="765" width="17.1666666666667" style="118" customWidth="1"/>
    <col min="766" max="766" width="17.6666666666667" style="118" customWidth="1"/>
    <col min="767" max="767" width="18.6666666666667" style="118" customWidth="1"/>
    <col min="768" max="768" width="16.6666666666667" style="118" customWidth="1"/>
    <col min="769" max="769" width="17.1666666666667" style="118" customWidth="1"/>
    <col min="770" max="770" width="18.1666666666667" style="118" customWidth="1"/>
    <col min="771" max="771" width="14.1666666666667" style="118" customWidth="1"/>
    <col min="772" max="773" width="9" style="118" customWidth="1"/>
    <col min="774" max="774" width="16.6666666666667" style="118" customWidth="1"/>
    <col min="775" max="775" width="18.1666666666667" style="118" customWidth="1"/>
    <col min="776" max="1016" width="9" style="118" customWidth="1"/>
    <col min="1017" max="1017" width="6.16666666666667" style="118" customWidth="1"/>
    <col min="1018" max="1018" width="17.6666666666667" style="118" customWidth="1"/>
    <col min="1019" max="1019" width="48.6666666666667" style="118" customWidth="1"/>
    <col min="1020" max="1020" width="15.1666666666667" style="118" customWidth="1"/>
    <col min="1021" max="1021" width="17.1666666666667" style="118" customWidth="1"/>
    <col min="1022" max="1022" width="17.6666666666667" style="118" customWidth="1"/>
    <col min="1023" max="1023" width="18.6666666666667" style="118" customWidth="1"/>
    <col min="1024" max="1024" width="16.6666666666667" style="118" customWidth="1"/>
    <col min="1025" max="1025" width="17.1666666666667" style="118" customWidth="1"/>
    <col min="1026" max="1026" width="18.1666666666667" style="118" customWidth="1"/>
    <col min="1027" max="1027" width="14.1666666666667" style="118" customWidth="1"/>
    <col min="1028" max="1029" width="9" style="118" customWidth="1"/>
    <col min="1030" max="1030" width="16.6666666666667" style="118" customWidth="1"/>
    <col min="1031" max="1031" width="18.1666666666667" style="118" customWidth="1"/>
    <col min="1032" max="1272" width="9" style="118" customWidth="1"/>
    <col min="1273" max="1273" width="6.16666666666667" style="118" customWidth="1"/>
    <col min="1274" max="1274" width="17.6666666666667" style="118" customWidth="1"/>
    <col min="1275" max="1275" width="48.6666666666667" style="118" customWidth="1"/>
    <col min="1276" max="1276" width="15.1666666666667" style="118" customWidth="1"/>
    <col min="1277" max="1277" width="17.1666666666667" style="118" customWidth="1"/>
    <col min="1278" max="1278" width="17.6666666666667" style="118" customWidth="1"/>
    <col min="1279" max="1279" width="18.6666666666667" style="118" customWidth="1"/>
    <col min="1280" max="1280" width="16.6666666666667" style="118" customWidth="1"/>
    <col min="1281" max="1281" width="17.1666666666667" style="118" customWidth="1"/>
    <col min="1282" max="1282" width="18.1666666666667" style="118" customWidth="1"/>
    <col min="1283" max="1283" width="14.1666666666667" style="118" customWidth="1"/>
    <col min="1284" max="1285" width="9" style="118" customWidth="1"/>
    <col min="1286" max="1286" width="16.6666666666667" style="118" customWidth="1"/>
    <col min="1287" max="1287" width="18.1666666666667" style="118" customWidth="1"/>
    <col min="1288" max="1528" width="9" style="118" customWidth="1"/>
    <col min="1529" max="1529" width="6.16666666666667" style="118" customWidth="1"/>
    <col min="1530" max="1530" width="17.6666666666667" style="118" customWidth="1"/>
    <col min="1531" max="1531" width="48.6666666666667" style="118" customWidth="1"/>
    <col min="1532" max="1532" width="15.1666666666667" style="118" customWidth="1"/>
    <col min="1533" max="1533" width="17.1666666666667" style="118" customWidth="1"/>
    <col min="1534" max="1534" width="17.6666666666667" style="118" customWidth="1"/>
    <col min="1535" max="1535" width="18.6666666666667" style="118" customWidth="1"/>
    <col min="1536" max="1536" width="16.6666666666667" style="118" customWidth="1"/>
    <col min="1537" max="1537" width="17.1666666666667" style="118" customWidth="1"/>
    <col min="1538" max="1538" width="18.1666666666667" style="118" customWidth="1"/>
    <col min="1539" max="1539" width="14.1666666666667" style="118" customWidth="1"/>
    <col min="1540" max="1541" width="9" style="118" customWidth="1"/>
    <col min="1542" max="1542" width="16.6666666666667" style="118" customWidth="1"/>
    <col min="1543" max="1543" width="18.1666666666667" style="118" customWidth="1"/>
    <col min="1544" max="1784" width="9" style="118" customWidth="1"/>
    <col min="1785" max="1785" width="6.16666666666667" style="118" customWidth="1"/>
    <col min="1786" max="1786" width="17.6666666666667" style="118" customWidth="1"/>
    <col min="1787" max="1787" width="48.6666666666667" style="118" customWidth="1"/>
    <col min="1788" max="1788" width="15.1666666666667" style="118" customWidth="1"/>
    <col min="1789" max="1789" width="17.1666666666667" style="118" customWidth="1"/>
    <col min="1790" max="1790" width="17.6666666666667" style="118" customWidth="1"/>
    <col min="1791" max="1791" width="18.6666666666667" style="118" customWidth="1"/>
    <col min="1792" max="1792" width="16.6666666666667" style="118" customWidth="1"/>
    <col min="1793" max="1793" width="17.1666666666667" style="118" customWidth="1"/>
    <col min="1794" max="1794" width="18.1666666666667" style="118" customWidth="1"/>
    <col min="1795" max="1795" width="14.1666666666667" style="118" customWidth="1"/>
    <col min="1796" max="1797" width="9" style="118" customWidth="1"/>
    <col min="1798" max="1798" width="16.6666666666667" style="118" customWidth="1"/>
    <col min="1799" max="1799" width="18.1666666666667" style="118" customWidth="1"/>
    <col min="1800" max="2040" width="9" style="118" customWidth="1"/>
    <col min="2041" max="2041" width="6.16666666666667" style="118" customWidth="1"/>
    <col min="2042" max="2042" width="17.6666666666667" style="118" customWidth="1"/>
    <col min="2043" max="2043" width="48.6666666666667" style="118" customWidth="1"/>
    <col min="2044" max="2044" width="15.1666666666667" style="118" customWidth="1"/>
    <col min="2045" max="2045" width="17.1666666666667" style="118" customWidth="1"/>
    <col min="2046" max="2046" width="17.6666666666667" style="118" customWidth="1"/>
    <col min="2047" max="2047" width="18.6666666666667" style="118" customWidth="1"/>
    <col min="2048" max="2048" width="16.6666666666667" style="118" customWidth="1"/>
    <col min="2049" max="2049" width="17.1666666666667" style="118" customWidth="1"/>
    <col min="2050" max="2050" width="18.1666666666667" style="118" customWidth="1"/>
    <col min="2051" max="2051" width="14.1666666666667" style="118" customWidth="1"/>
    <col min="2052" max="2053" width="9" style="118" customWidth="1"/>
    <col min="2054" max="2054" width="16.6666666666667" style="118" customWidth="1"/>
    <col min="2055" max="2055" width="18.1666666666667" style="118" customWidth="1"/>
    <col min="2056" max="2296" width="9" style="118" customWidth="1"/>
    <col min="2297" max="2297" width="6.16666666666667" style="118" customWidth="1"/>
    <col min="2298" max="2298" width="17.6666666666667" style="118" customWidth="1"/>
    <col min="2299" max="2299" width="48.6666666666667" style="118" customWidth="1"/>
    <col min="2300" max="2300" width="15.1666666666667" style="118" customWidth="1"/>
    <col min="2301" max="2301" width="17.1666666666667" style="118" customWidth="1"/>
    <col min="2302" max="2302" width="17.6666666666667" style="118" customWidth="1"/>
    <col min="2303" max="2303" width="18.6666666666667" style="118" customWidth="1"/>
    <col min="2304" max="2304" width="16.6666666666667" style="118" customWidth="1"/>
    <col min="2305" max="2305" width="17.1666666666667" style="118" customWidth="1"/>
    <col min="2306" max="2306" width="18.1666666666667" style="118" customWidth="1"/>
    <col min="2307" max="2307" width="14.1666666666667" style="118" customWidth="1"/>
    <col min="2308" max="2309" width="9" style="118" customWidth="1"/>
    <col min="2310" max="2310" width="16.6666666666667" style="118" customWidth="1"/>
    <col min="2311" max="2311" width="18.1666666666667" style="118" customWidth="1"/>
    <col min="2312" max="2552" width="9" style="118" customWidth="1"/>
    <col min="2553" max="2553" width="6.16666666666667" style="118" customWidth="1"/>
    <col min="2554" max="2554" width="17.6666666666667" style="118" customWidth="1"/>
    <col min="2555" max="2555" width="48.6666666666667" style="118" customWidth="1"/>
    <col min="2556" max="2556" width="15.1666666666667" style="118" customWidth="1"/>
    <col min="2557" max="2557" width="17.1666666666667" style="118" customWidth="1"/>
    <col min="2558" max="2558" width="17.6666666666667" style="118" customWidth="1"/>
    <col min="2559" max="2559" width="18.6666666666667" style="118" customWidth="1"/>
    <col min="2560" max="2560" width="16.6666666666667" style="118" customWidth="1"/>
    <col min="2561" max="2561" width="17.1666666666667" style="118" customWidth="1"/>
    <col min="2562" max="2562" width="18.1666666666667" style="118" customWidth="1"/>
    <col min="2563" max="2563" width="14.1666666666667" style="118" customWidth="1"/>
    <col min="2564" max="2565" width="9" style="118" customWidth="1"/>
    <col min="2566" max="2566" width="16.6666666666667" style="118" customWidth="1"/>
    <col min="2567" max="2567" width="18.1666666666667" style="118" customWidth="1"/>
    <col min="2568" max="2808" width="9" style="118" customWidth="1"/>
    <col min="2809" max="2809" width="6.16666666666667" style="118" customWidth="1"/>
    <col min="2810" max="2810" width="17.6666666666667" style="118" customWidth="1"/>
    <col min="2811" max="2811" width="48.6666666666667" style="118" customWidth="1"/>
    <col min="2812" max="2812" width="15.1666666666667" style="118" customWidth="1"/>
    <col min="2813" max="2813" width="17.1666666666667" style="118" customWidth="1"/>
    <col min="2814" max="2814" width="17.6666666666667" style="118" customWidth="1"/>
    <col min="2815" max="2815" width="18.6666666666667" style="118" customWidth="1"/>
    <col min="2816" max="2816" width="16.6666666666667" style="118" customWidth="1"/>
    <col min="2817" max="2817" width="17.1666666666667" style="118" customWidth="1"/>
    <col min="2818" max="2818" width="18.1666666666667" style="118" customWidth="1"/>
    <col min="2819" max="2819" width="14.1666666666667" style="118" customWidth="1"/>
    <col min="2820" max="2821" width="9" style="118" customWidth="1"/>
    <col min="2822" max="2822" width="16.6666666666667" style="118" customWidth="1"/>
    <col min="2823" max="2823" width="18.1666666666667" style="118" customWidth="1"/>
    <col min="2824" max="3064" width="9" style="118" customWidth="1"/>
    <col min="3065" max="3065" width="6.16666666666667" style="118" customWidth="1"/>
    <col min="3066" max="3066" width="17.6666666666667" style="118" customWidth="1"/>
    <col min="3067" max="3067" width="48.6666666666667" style="118" customWidth="1"/>
    <col min="3068" max="3068" width="15.1666666666667" style="118" customWidth="1"/>
    <col min="3069" max="3069" width="17.1666666666667" style="118" customWidth="1"/>
    <col min="3070" max="3070" width="17.6666666666667" style="118" customWidth="1"/>
    <col min="3071" max="3071" width="18.6666666666667" style="118" customWidth="1"/>
    <col min="3072" max="3072" width="16.6666666666667" style="118" customWidth="1"/>
    <col min="3073" max="3073" width="17.1666666666667" style="118" customWidth="1"/>
    <col min="3074" max="3074" width="18.1666666666667" style="118" customWidth="1"/>
    <col min="3075" max="3075" width="14.1666666666667" style="118" customWidth="1"/>
    <col min="3076" max="3077" width="9" style="118" customWidth="1"/>
    <col min="3078" max="3078" width="16.6666666666667" style="118" customWidth="1"/>
    <col min="3079" max="3079" width="18.1666666666667" style="118" customWidth="1"/>
    <col min="3080" max="3320" width="9" style="118" customWidth="1"/>
    <col min="3321" max="3321" width="6.16666666666667" style="118" customWidth="1"/>
    <col min="3322" max="3322" width="17.6666666666667" style="118" customWidth="1"/>
    <col min="3323" max="3323" width="48.6666666666667" style="118" customWidth="1"/>
    <col min="3324" max="3324" width="15.1666666666667" style="118" customWidth="1"/>
    <col min="3325" max="3325" width="17.1666666666667" style="118" customWidth="1"/>
    <col min="3326" max="3326" width="17.6666666666667" style="118" customWidth="1"/>
    <col min="3327" max="3327" width="18.6666666666667" style="118" customWidth="1"/>
    <col min="3328" max="3328" width="16.6666666666667" style="118" customWidth="1"/>
    <col min="3329" max="3329" width="17.1666666666667" style="118" customWidth="1"/>
    <col min="3330" max="3330" width="18.1666666666667" style="118" customWidth="1"/>
    <col min="3331" max="3331" width="14.1666666666667" style="118" customWidth="1"/>
    <col min="3332" max="3333" width="9" style="118" customWidth="1"/>
    <col min="3334" max="3334" width="16.6666666666667" style="118" customWidth="1"/>
    <col min="3335" max="3335" width="18.1666666666667" style="118" customWidth="1"/>
    <col min="3336" max="3576" width="9" style="118" customWidth="1"/>
    <col min="3577" max="3577" width="6.16666666666667" style="118" customWidth="1"/>
    <col min="3578" max="3578" width="17.6666666666667" style="118" customWidth="1"/>
    <col min="3579" max="3579" width="48.6666666666667" style="118" customWidth="1"/>
    <col min="3580" max="3580" width="15.1666666666667" style="118" customWidth="1"/>
    <col min="3581" max="3581" width="17.1666666666667" style="118" customWidth="1"/>
    <col min="3582" max="3582" width="17.6666666666667" style="118" customWidth="1"/>
    <col min="3583" max="3583" width="18.6666666666667" style="118" customWidth="1"/>
    <col min="3584" max="3584" width="16.6666666666667" style="118" customWidth="1"/>
    <col min="3585" max="3585" width="17.1666666666667" style="118" customWidth="1"/>
    <col min="3586" max="3586" width="18.1666666666667" style="118" customWidth="1"/>
    <col min="3587" max="3587" width="14.1666666666667" style="118" customWidth="1"/>
    <col min="3588" max="3589" width="9" style="118" customWidth="1"/>
    <col min="3590" max="3590" width="16.6666666666667" style="118" customWidth="1"/>
    <col min="3591" max="3591" width="18.1666666666667" style="118" customWidth="1"/>
    <col min="3592" max="3832" width="9" style="118" customWidth="1"/>
    <col min="3833" max="3833" width="6.16666666666667" style="118" customWidth="1"/>
    <col min="3834" max="3834" width="17.6666666666667" style="118" customWidth="1"/>
    <col min="3835" max="3835" width="48.6666666666667" style="118" customWidth="1"/>
    <col min="3836" max="3836" width="15.1666666666667" style="118" customWidth="1"/>
    <col min="3837" max="3837" width="17.1666666666667" style="118" customWidth="1"/>
    <col min="3838" max="3838" width="17.6666666666667" style="118" customWidth="1"/>
    <col min="3839" max="3839" width="18.6666666666667" style="118" customWidth="1"/>
    <col min="3840" max="3840" width="16.6666666666667" style="118" customWidth="1"/>
    <col min="3841" max="3841" width="17.1666666666667" style="118" customWidth="1"/>
    <col min="3842" max="3842" width="18.1666666666667" style="118" customWidth="1"/>
    <col min="3843" max="3843" width="14.1666666666667" style="118" customWidth="1"/>
    <col min="3844" max="3845" width="9" style="118" customWidth="1"/>
    <col min="3846" max="3846" width="16.6666666666667" style="118" customWidth="1"/>
    <col min="3847" max="3847" width="18.1666666666667" style="118" customWidth="1"/>
    <col min="3848" max="4088" width="9" style="118" customWidth="1"/>
    <col min="4089" max="4089" width="6.16666666666667" style="118" customWidth="1"/>
    <col min="4090" max="4090" width="17.6666666666667" style="118" customWidth="1"/>
    <col min="4091" max="4091" width="48.6666666666667" style="118" customWidth="1"/>
    <col min="4092" max="4092" width="15.1666666666667" style="118" customWidth="1"/>
    <col min="4093" max="4093" width="17.1666666666667" style="118" customWidth="1"/>
    <col min="4094" max="4094" width="17.6666666666667" style="118" customWidth="1"/>
    <col min="4095" max="4095" width="18.6666666666667" style="118" customWidth="1"/>
    <col min="4096" max="4096" width="16.6666666666667" style="118" customWidth="1"/>
    <col min="4097" max="4097" width="17.1666666666667" style="118" customWidth="1"/>
    <col min="4098" max="4098" width="18.1666666666667" style="118" customWidth="1"/>
    <col min="4099" max="4099" width="14.1666666666667" style="118" customWidth="1"/>
    <col min="4100" max="4101" width="9" style="118" customWidth="1"/>
    <col min="4102" max="4102" width="16.6666666666667" style="118" customWidth="1"/>
    <col min="4103" max="4103" width="18.1666666666667" style="118" customWidth="1"/>
    <col min="4104" max="4344" width="9" style="118" customWidth="1"/>
    <col min="4345" max="4345" width="6.16666666666667" style="118" customWidth="1"/>
    <col min="4346" max="4346" width="17.6666666666667" style="118" customWidth="1"/>
    <col min="4347" max="4347" width="48.6666666666667" style="118" customWidth="1"/>
    <col min="4348" max="4348" width="15.1666666666667" style="118" customWidth="1"/>
    <col min="4349" max="4349" width="17.1666666666667" style="118" customWidth="1"/>
    <col min="4350" max="4350" width="17.6666666666667" style="118" customWidth="1"/>
    <col min="4351" max="4351" width="18.6666666666667" style="118" customWidth="1"/>
    <col min="4352" max="4352" width="16.6666666666667" style="118" customWidth="1"/>
    <col min="4353" max="4353" width="17.1666666666667" style="118" customWidth="1"/>
    <col min="4354" max="4354" width="18.1666666666667" style="118" customWidth="1"/>
    <col min="4355" max="4355" width="14.1666666666667" style="118" customWidth="1"/>
    <col min="4356" max="4357" width="9" style="118" customWidth="1"/>
    <col min="4358" max="4358" width="16.6666666666667" style="118" customWidth="1"/>
    <col min="4359" max="4359" width="18.1666666666667" style="118" customWidth="1"/>
    <col min="4360" max="4600" width="9" style="118" customWidth="1"/>
    <col min="4601" max="4601" width="6.16666666666667" style="118" customWidth="1"/>
    <col min="4602" max="4602" width="17.6666666666667" style="118" customWidth="1"/>
    <col min="4603" max="4603" width="48.6666666666667" style="118" customWidth="1"/>
    <col min="4604" max="4604" width="15.1666666666667" style="118" customWidth="1"/>
    <col min="4605" max="4605" width="17.1666666666667" style="118" customWidth="1"/>
    <col min="4606" max="4606" width="17.6666666666667" style="118" customWidth="1"/>
    <col min="4607" max="4607" width="18.6666666666667" style="118" customWidth="1"/>
    <col min="4608" max="4608" width="16.6666666666667" style="118" customWidth="1"/>
    <col min="4609" max="4609" width="17.1666666666667" style="118" customWidth="1"/>
    <col min="4610" max="4610" width="18.1666666666667" style="118" customWidth="1"/>
    <col min="4611" max="4611" width="14.1666666666667" style="118" customWidth="1"/>
    <col min="4612" max="4613" width="9" style="118" customWidth="1"/>
    <col min="4614" max="4614" width="16.6666666666667" style="118" customWidth="1"/>
    <col min="4615" max="4615" width="18.1666666666667" style="118" customWidth="1"/>
    <col min="4616" max="4856" width="9" style="118" customWidth="1"/>
    <col min="4857" max="4857" width="6.16666666666667" style="118" customWidth="1"/>
    <col min="4858" max="4858" width="17.6666666666667" style="118" customWidth="1"/>
    <col min="4859" max="4859" width="48.6666666666667" style="118" customWidth="1"/>
    <col min="4860" max="4860" width="15.1666666666667" style="118" customWidth="1"/>
    <col min="4861" max="4861" width="17.1666666666667" style="118" customWidth="1"/>
    <col min="4862" max="4862" width="17.6666666666667" style="118" customWidth="1"/>
    <col min="4863" max="4863" width="18.6666666666667" style="118" customWidth="1"/>
    <col min="4864" max="4864" width="16.6666666666667" style="118" customWidth="1"/>
    <col min="4865" max="4865" width="17.1666666666667" style="118" customWidth="1"/>
    <col min="4866" max="4866" width="18.1666666666667" style="118" customWidth="1"/>
    <col min="4867" max="4867" width="14.1666666666667" style="118" customWidth="1"/>
    <col min="4868" max="4869" width="9" style="118" customWidth="1"/>
    <col min="4870" max="4870" width="16.6666666666667" style="118" customWidth="1"/>
    <col min="4871" max="4871" width="18.1666666666667" style="118" customWidth="1"/>
    <col min="4872" max="5112" width="9" style="118" customWidth="1"/>
    <col min="5113" max="5113" width="6.16666666666667" style="118" customWidth="1"/>
    <col min="5114" max="5114" width="17.6666666666667" style="118" customWidth="1"/>
    <col min="5115" max="5115" width="48.6666666666667" style="118" customWidth="1"/>
    <col min="5116" max="5116" width="15.1666666666667" style="118" customWidth="1"/>
    <col min="5117" max="5117" width="17.1666666666667" style="118" customWidth="1"/>
    <col min="5118" max="5118" width="17.6666666666667" style="118" customWidth="1"/>
    <col min="5119" max="5119" width="18.6666666666667" style="118" customWidth="1"/>
    <col min="5120" max="5120" width="16.6666666666667" style="118" customWidth="1"/>
    <col min="5121" max="5121" width="17.1666666666667" style="118" customWidth="1"/>
    <col min="5122" max="5122" width="18.1666666666667" style="118" customWidth="1"/>
    <col min="5123" max="5123" width="14.1666666666667" style="118" customWidth="1"/>
    <col min="5124" max="5125" width="9" style="118" customWidth="1"/>
    <col min="5126" max="5126" width="16.6666666666667" style="118" customWidth="1"/>
    <col min="5127" max="5127" width="18.1666666666667" style="118" customWidth="1"/>
    <col min="5128" max="5368" width="9" style="118" customWidth="1"/>
    <col min="5369" max="5369" width="6.16666666666667" style="118" customWidth="1"/>
    <col min="5370" max="5370" width="17.6666666666667" style="118" customWidth="1"/>
    <col min="5371" max="5371" width="48.6666666666667" style="118" customWidth="1"/>
    <col min="5372" max="5372" width="15.1666666666667" style="118" customWidth="1"/>
    <col min="5373" max="5373" width="17.1666666666667" style="118" customWidth="1"/>
    <col min="5374" max="5374" width="17.6666666666667" style="118" customWidth="1"/>
    <col min="5375" max="5375" width="18.6666666666667" style="118" customWidth="1"/>
    <col min="5376" max="5376" width="16.6666666666667" style="118" customWidth="1"/>
    <col min="5377" max="5377" width="17.1666666666667" style="118" customWidth="1"/>
    <col min="5378" max="5378" width="18.1666666666667" style="118" customWidth="1"/>
    <col min="5379" max="5379" width="14.1666666666667" style="118" customWidth="1"/>
    <col min="5380" max="5381" width="9" style="118" customWidth="1"/>
    <col min="5382" max="5382" width="16.6666666666667" style="118" customWidth="1"/>
    <col min="5383" max="5383" width="18.1666666666667" style="118" customWidth="1"/>
    <col min="5384" max="5624" width="9" style="118" customWidth="1"/>
    <col min="5625" max="5625" width="6.16666666666667" style="118" customWidth="1"/>
    <col min="5626" max="5626" width="17.6666666666667" style="118" customWidth="1"/>
    <col min="5627" max="5627" width="48.6666666666667" style="118" customWidth="1"/>
    <col min="5628" max="5628" width="15.1666666666667" style="118" customWidth="1"/>
    <col min="5629" max="5629" width="17.1666666666667" style="118" customWidth="1"/>
    <col min="5630" max="5630" width="17.6666666666667" style="118" customWidth="1"/>
    <col min="5631" max="5631" width="18.6666666666667" style="118" customWidth="1"/>
    <col min="5632" max="5632" width="16.6666666666667" style="118" customWidth="1"/>
    <col min="5633" max="5633" width="17.1666666666667" style="118" customWidth="1"/>
    <col min="5634" max="5634" width="18.1666666666667" style="118" customWidth="1"/>
    <col min="5635" max="5635" width="14.1666666666667" style="118" customWidth="1"/>
    <col min="5636" max="5637" width="9" style="118" customWidth="1"/>
    <col min="5638" max="5638" width="16.6666666666667" style="118" customWidth="1"/>
    <col min="5639" max="5639" width="18.1666666666667" style="118" customWidth="1"/>
    <col min="5640" max="5880" width="9" style="118" customWidth="1"/>
    <col min="5881" max="5881" width="6.16666666666667" style="118" customWidth="1"/>
    <col min="5882" max="5882" width="17.6666666666667" style="118" customWidth="1"/>
    <col min="5883" max="5883" width="48.6666666666667" style="118" customWidth="1"/>
    <col min="5884" max="5884" width="15.1666666666667" style="118" customWidth="1"/>
    <col min="5885" max="5885" width="17.1666666666667" style="118" customWidth="1"/>
    <col min="5886" max="5886" width="17.6666666666667" style="118" customWidth="1"/>
    <col min="5887" max="5887" width="18.6666666666667" style="118" customWidth="1"/>
    <col min="5888" max="5888" width="16.6666666666667" style="118" customWidth="1"/>
    <col min="5889" max="5889" width="17.1666666666667" style="118" customWidth="1"/>
    <col min="5890" max="5890" width="18.1666666666667" style="118" customWidth="1"/>
    <col min="5891" max="5891" width="14.1666666666667" style="118" customWidth="1"/>
    <col min="5892" max="5893" width="9" style="118" customWidth="1"/>
    <col min="5894" max="5894" width="16.6666666666667" style="118" customWidth="1"/>
    <col min="5895" max="5895" width="18.1666666666667" style="118" customWidth="1"/>
    <col min="5896" max="6136" width="9" style="118" customWidth="1"/>
    <col min="6137" max="6137" width="6.16666666666667" style="118" customWidth="1"/>
    <col min="6138" max="6138" width="17.6666666666667" style="118" customWidth="1"/>
    <col min="6139" max="6139" width="48.6666666666667" style="118" customWidth="1"/>
    <col min="6140" max="6140" width="15.1666666666667" style="118" customWidth="1"/>
    <col min="6141" max="6141" width="17.1666666666667" style="118" customWidth="1"/>
    <col min="6142" max="6142" width="17.6666666666667" style="118" customWidth="1"/>
    <col min="6143" max="6143" width="18.6666666666667" style="118" customWidth="1"/>
    <col min="6144" max="6144" width="16.6666666666667" style="118" customWidth="1"/>
    <col min="6145" max="6145" width="17.1666666666667" style="118" customWidth="1"/>
    <col min="6146" max="6146" width="18.1666666666667" style="118" customWidth="1"/>
    <col min="6147" max="6147" width="14.1666666666667" style="118" customWidth="1"/>
    <col min="6148" max="6149" width="9" style="118" customWidth="1"/>
    <col min="6150" max="6150" width="16.6666666666667" style="118" customWidth="1"/>
    <col min="6151" max="6151" width="18.1666666666667" style="118" customWidth="1"/>
    <col min="6152" max="6392" width="9" style="118" customWidth="1"/>
    <col min="6393" max="6393" width="6.16666666666667" style="118" customWidth="1"/>
    <col min="6394" max="6394" width="17.6666666666667" style="118" customWidth="1"/>
    <col min="6395" max="6395" width="48.6666666666667" style="118" customWidth="1"/>
    <col min="6396" max="6396" width="15.1666666666667" style="118" customWidth="1"/>
    <col min="6397" max="6397" width="17.1666666666667" style="118" customWidth="1"/>
    <col min="6398" max="6398" width="17.6666666666667" style="118" customWidth="1"/>
    <col min="6399" max="6399" width="18.6666666666667" style="118" customWidth="1"/>
    <col min="6400" max="6400" width="16.6666666666667" style="118" customWidth="1"/>
    <col min="6401" max="6401" width="17.1666666666667" style="118" customWidth="1"/>
    <col min="6402" max="6402" width="18.1666666666667" style="118" customWidth="1"/>
    <col min="6403" max="6403" width="14.1666666666667" style="118" customWidth="1"/>
    <col min="6404" max="6405" width="9" style="118" customWidth="1"/>
    <col min="6406" max="6406" width="16.6666666666667" style="118" customWidth="1"/>
    <col min="6407" max="6407" width="18.1666666666667" style="118" customWidth="1"/>
    <col min="6408" max="6648" width="9" style="118" customWidth="1"/>
    <col min="6649" max="6649" width="6.16666666666667" style="118" customWidth="1"/>
    <col min="6650" max="6650" width="17.6666666666667" style="118" customWidth="1"/>
    <col min="6651" max="6651" width="48.6666666666667" style="118" customWidth="1"/>
    <col min="6652" max="6652" width="15.1666666666667" style="118" customWidth="1"/>
    <col min="6653" max="6653" width="17.1666666666667" style="118" customWidth="1"/>
    <col min="6654" max="6654" width="17.6666666666667" style="118" customWidth="1"/>
    <col min="6655" max="6655" width="18.6666666666667" style="118" customWidth="1"/>
    <col min="6656" max="6656" width="16.6666666666667" style="118" customWidth="1"/>
    <col min="6657" max="6657" width="17.1666666666667" style="118" customWidth="1"/>
    <col min="6658" max="6658" width="18.1666666666667" style="118" customWidth="1"/>
    <col min="6659" max="6659" width="14.1666666666667" style="118" customWidth="1"/>
    <col min="6660" max="6661" width="9" style="118" customWidth="1"/>
    <col min="6662" max="6662" width="16.6666666666667" style="118" customWidth="1"/>
    <col min="6663" max="6663" width="18.1666666666667" style="118" customWidth="1"/>
    <col min="6664" max="6904" width="9" style="118" customWidth="1"/>
    <col min="6905" max="6905" width="6.16666666666667" style="118" customWidth="1"/>
    <col min="6906" max="6906" width="17.6666666666667" style="118" customWidth="1"/>
    <col min="6907" max="6907" width="48.6666666666667" style="118" customWidth="1"/>
    <col min="6908" max="6908" width="15.1666666666667" style="118" customWidth="1"/>
    <col min="6909" max="6909" width="17.1666666666667" style="118" customWidth="1"/>
    <col min="6910" max="6910" width="17.6666666666667" style="118" customWidth="1"/>
    <col min="6911" max="6911" width="18.6666666666667" style="118" customWidth="1"/>
    <col min="6912" max="6912" width="16.6666666666667" style="118" customWidth="1"/>
    <col min="6913" max="6913" width="17.1666666666667" style="118" customWidth="1"/>
    <col min="6914" max="6914" width="18.1666666666667" style="118" customWidth="1"/>
    <col min="6915" max="6915" width="14.1666666666667" style="118" customWidth="1"/>
    <col min="6916" max="6917" width="9" style="118" customWidth="1"/>
    <col min="6918" max="6918" width="16.6666666666667" style="118" customWidth="1"/>
    <col min="6919" max="6919" width="18.1666666666667" style="118" customWidth="1"/>
    <col min="6920" max="7160" width="9" style="118" customWidth="1"/>
    <col min="7161" max="7161" width="6.16666666666667" style="118" customWidth="1"/>
    <col min="7162" max="7162" width="17.6666666666667" style="118" customWidth="1"/>
    <col min="7163" max="7163" width="48.6666666666667" style="118" customWidth="1"/>
    <col min="7164" max="7164" width="15.1666666666667" style="118" customWidth="1"/>
    <col min="7165" max="7165" width="17.1666666666667" style="118" customWidth="1"/>
    <col min="7166" max="7166" width="17.6666666666667" style="118" customWidth="1"/>
    <col min="7167" max="7167" width="18.6666666666667" style="118" customWidth="1"/>
    <col min="7168" max="7168" width="16.6666666666667" style="118" customWidth="1"/>
    <col min="7169" max="7169" width="17.1666666666667" style="118" customWidth="1"/>
    <col min="7170" max="7170" width="18.1666666666667" style="118" customWidth="1"/>
    <col min="7171" max="7171" width="14.1666666666667" style="118" customWidth="1"/>
    <col min="7172" max="7173" width="9" style="118" customWidth="1"/>
    <col min="7174" max="7174" width="16.6666666666667" style="118" customWidth="1"/>
    <col min="7175" max="7175" width="18.1666666666667" style="118" customWidth="1"/>
    <col min="7176" max="7416" width="9" style="118" customWidth="1"/>
    <col min="7417" max="7417" width="6.16666666666667" style="118" customWidth="1"/>
    <col min="7418" max="7418" width="17.6666666666667" style="118" customWidth="1"/>
    <col min="7419" max="7419" width="48.6666666666667" style="118" customWidth="1"/>
    <col min="7420" max="7420" width="15.1666666666667" style="118" customWidth="1"/>
    <col min="7421" max="7421" width="17.1666666666667" style="118" customWidth="1"/>
    <col min="7422" max="7422" width="17.6666666666667" style="118" customWidth="1"/>
    <col min="7423" max="7423" width="18.6666666666667" style="118" customWidth="1"/>
    <col min="7424" max="7424" width="16.6666666666667" style="118" customWidth="1"/>
    <col min="7425" max="7425" width="17.1666666666667" style="118" customWidth="1"/>
    <col min="7426" max="7426" width="18.1666666666667" style="118" customWidth="1"/>
    <col min="7427" max="7427" width="14.1666666666667" style="118" customWidth="1"/>
    <col min="7428" max="7429" width="9" style="118" customWidth="1"/>
    <col min="7430" max="7430" width="16.6666666666667" style="118" customWidth="1"/>
    <col min="7431" max="7431" width="18.1666666666667" style="118" customWidth="1"/>
    <col min="7432" max="7672" width="9" style="118" customWidth="1"/>
    <col min="7673" max="7673" width="6.16666666666667" style="118" customWidth="1"/>
    <col min="7674" max="7674" width="17.6666666666667" style="118" customWidth="1"/>
    <col min="7675" max="7675" width="48.6666666666667" style="118" customWidth="1"/>
    <col min="7676" max="7676" width="15.1666666666667" style="118" customWidth="1"/>
    <col min="7677" max="7677" width="17.1666666666667" style="118" customWidth="1"/>
    <col min="7678" max="7678" width="17.6666666666667" style="118" customWidth="1"/>
    <col min="7679" max="7679" width="18.6666666666667" style="118" customWidth="1"/>
    <col min="7680" max="7680" width="16.6666666666667" style="118" customWidth="1"/>
    <col min="7681" max="7681" width="17.1666666666667" style="118" customWidth="1"/>
    <col min="7682" max="7682" width="18.1666666666667" style="118" customWidth="1"/>
    <col min="7683" max="7683" width="14.1666666666667" style="118" customWidth="1"/>
    <col min="7684" max="7685" width="9" style="118" customWidth="1"/>
    <col min="7686" max="7686" width="16.6666666666667" style="118" customWidth="1"/>
    <col min="7687" max="7687" width="18.1666666666667" style="118" customWidth="1"/>
    <col min="7688" max="7928" width="9" style="118" customWidth="1"/>
    <col min="7929" max="7929" width="6.16666666666667" style="118" customWidth="1"/>
    <col min="7930" max="7930" width="17.6666666666667" style="118" customWidth="1"/>
    <col min="7931" max="7931" width="48.6666666666667" style="118" customWidth="1"/>
    <col min="7932" max="7932" width="15.1666666666667" style="118" customWidth="1"/>
    <col min="7933" max="7933" width="17.1666666666667" style="118" customWidth="1"/>
    <col min="7934" max="7934" width="17.6666666666667" style="118" customWidth="1"/>
    <col min="7935" max="7935" width="18.6666666666667" style="118" customWidth="1"/>
    <col min="7936" max="7936" width="16.6666666666667" style="118" customWidth="1"/>
    <col min="7937" max="7937" width="17.1666666666667" style="118" customWidth="1"/>
    <col min="7938" max="7938" width="18.1666666666667" style="118" customWidth="1"/>
    <col min="7939" max="7939" width="14.1666666666667" style="118" customWidth="1"/>
    <col min="7940" max="7941" width="9" style="118" customWidth="1"/>
    <col min="7942" max="7942" width="16.6666666666667" style="118" customWidth="1"/>
    <col min="7943" max="7943" width="18.1666666666667" style="118" customWidth="1"/>
    <col min="7944" max="8184" width="9" style="118" customWidth="1"/>
    <col min="8185" max="8185" width="6.16666666666667" style="118" customWidth="1"/>
    <col min="8186" max="8186" width="17.6666666666667" style="118" customWidth="1"/>
    <col min="8187" max="8187" width="48.6666666666667" style="118" customWidth="1"/>
    <col min="8188" max="8188" width="15.1666666666667" style="118" customWidth="1"/>
    <col min="8189" max="8189" width="17.1666666666667" style="118" customWidth="1"/>
    <col min="8190" max="8190" width="17.6666666666667" style="118" customWidth="1"/>
    <col min="8191" max="8191" width="18.6666666666667" style="118" customWidth="1"/>
    <col min="8192" max="8192" width="16.6666666666667" style="118" customWidth="1"/>
    <col min="8193" max="8193" width="17.1666666666667" style="118" customWidth="1"/>
    <col min="8194" max="8194" width="18.1666666666667" style="118" customWidth="1"/>
    <col min="8195" max="8195" width="14.1666666666667" style="118" customWidth="1"/>
    <col min="8196" max="8197" width="9" style="118" customWidth="1"/>
    <col min="8198" max="8198" width="16.6666666666667" style="118" customWidth="1"/>
    <col min="8199" max="8199" width="18.1666666666667" style="118" customWidth="1"/>
    <col min="8200" max="8440" width="9" style="118" customWidth="1"/>
    <col min="8441" max="8441" width="6.16666666666667" style="118" customWidth="1"/>
    <col min="8442" max="8442" width="17.6666666666667" style="118" customWidth="1"/>
    <col min="8443" max="8443" width="48.6666666666667" style="118" customWidth="1"/>
    <col min="8444" max="8444" width="15.1666666666667" style="118" customWidth="1"/>
    <col min="8445" max="8445" width="17.1666666666667" style="118" customWidth="1"/>
    <col min="8446" max="8446" width="17.6666666666667" style="118" customWidth="1"/>
    <col min="8447" max="8447" width="18.6666666666667" style="118" customWidth="1"/>
    <col min="8448" max="8448" width="16.6666666666667" style="118" customWidth="1"/>
    <col min="8449" max="8449" width="17.1666666666667" style="118" customWidth="1"/>
    <col min="8450" max="8450" width="18.1666666666667" style="118" customWidth="1"/>
    <col min="8451" max="8451" width="14.1666666666667" style="118" customWidth="1"/>
    <col min="8452" max="8453" width="9" style="118" customWidth="1"/>
    <col min="8454" max="8454" width="16.6666666666667" style="118" customWidth="1"/>
    <col min="8455" max="8455" width="18.1666666666667" style="118" customWidth="1"/>
    <col min="8456" max="8696" width="9" style="118" customWidth="1"/>
    <col min="8697" max="8697" width="6.16666666666667" style="118" customWidth="1"/>
    <col min="8698" max="8698" width="17.6666666666667" style="118" customWidth="1"/>
    <col min="8699" max="8699" width="48.6666666666667" style="118" customWidth="1"/>
    <col min="8700" max="8700" width="15.1666666666667" style="118" customWidth="1"/>
    <col min="8701" max="8701" width="17.1666666666667" style="118" customWidth="1"/>
    <col min="8702" max="8702" width="17.6666666666667" style="118" customWidth="1"/>
    <col min="8703" max="8703" width="18.6666666666667" style="118" customWidth="1"/>
    <col min="8704" max="8704" width="16.6666666666667" style="118" customWidth="1"/>
    <col min="8705" max="8705" width="17.1666666666667" style="118" customWidth="1"/>
    <col min="8706" max="8706" width="18.1666666666667" style="118" customWidth="1"/>
    <col min="8707" max="8707" width="14.1666666666667" style="118" customWidth="1"/>
    <col min="8708" max="8709" width="9" style="118" customWidth="1"/>
    <col min="8710" max="8710" width="16.6666666666667" style="118" customWidth="1"/>
    <col min="8711" max="8711" width="18.1666666666667" style="118" customWidth="1"/>
    <col min="8712" max="8952" width="9" style="118" customWidth="1"/>
    <col min="8953" max="8953" width="6.16666666666667" style="118" customWidth="1"/>
    <col min="8954" max="8954" width="17.6666666666667" style="118" customWidth="1"/>
    <col min="8955" max="8955" width="48.6666666666667" style="118" customWidth="1"/>
    <col min="8956" max="8956" width="15.1666666666667" style="118" customWidth="1"/>
    <col min="8957" max="8957" width="17.1666666666667" style="118" customWidth="1"/>
    <col min="8958" max="8958" width="17.6666666666667" style="118" customWidth="1"/>
    <col min="8959" max="8959" width="18.6666666666667" style="118" customWidth="1"/>
    <col min="8960" max="8960" width="16.6666666666667" style="118" customWidth="1"/>
    <col min="8961" max="8961" width="17.1666666666667" style="118" customWidth="1"/>
    <col min="8962" max="8962" width="18.1666666666667" style="118" customWidth="1"/>
    <col min="8963" max="8963" width="14.1666666666667" style="118" customWidth="1"/>
    <col min="8964" max="8965" width="9" style="118" customWidth="1"/>
    <col min="8966" max="8966" width="16.6666666666667" style="118" customWidth="1"/>
    <col min="8967" max="8967" width="18.1666666666667" style="118" customWidth="1"/>
    <col min="8968" max="9208" width="9" style="118" customWidth="1"/>
    <col min="9209" max="9209" width="6.16666666666667" style="118" customWidth="1"/>
    <col min="9210" max="9210" width="17.6666666666667" style="118" customWidth="1"/>
    <col min="9211" max="9211" width="48.6666666666667" style="118" customWidth="1"/>
    <col min="9212" max="9212" width="15.1666666666667" style="118" customWidth="1"/>
    <col min="9213" max="9213" width="17.1666666666667" style="118" customWidth="1"/>
    <col min="9214" max="9214" width="17.6666666666667" style="118" customWidth="1"/>
    <col min="9215" max="9215" width="18.6666666666667" style="118" customWidth="1"/>
    <col min="9216" max="9216" width="16.6666666666667" style="118" customWidth="1"/>
    <col min="9217" max="9217" width="17.1666666666667" style="118" customWidth="1"/>
    <col min="9218" max="9218" width="18.1666666666667" style="118" customWidth="1"/>
    <col min="9219" max="9219" width="14.1666666666667" style="118" customWidth="1"/>
    <col min="9220" max="9221" width="9" style="118" customWidth="1"/>
    <col min="9222" max="9222" width="16.6666666666667" style="118" customWidth="1"/>
    <col min="9223" max="9223" width="18.1666666666667" style="118" customWidth="1"/>
    <col min="9224" max="9464" width="9" style="118" customWidth="1"/>
    <col min="9465" max="9465" width="6.16666666666667" style="118" customWidth="1"/>
    <col min="9466" max="9466" width="17.6666666666667" style="118" customWidth="1"/>
    <col min="9467" max="9467" width="48.6666666666667" style="118" customWidth="1"/>
    <col min="9468" max="9468" width="15.1666666666667" style="118" customWidth="1"/>
    <col min="9469" max="9469" width="17.1666666666667" style="118" customWidth="1"/>
    <col min="9470" max="9470" width="17.6666666666667" style="118" customWidth="1"/>
    <col min="9471" max="9471" width="18.6666666666667" style="118" customWidth="1"/>
    <col min="9472" max="9472" width="16.6666666666667" style="118" customWidth="1"/>
    <col min="9473" max="9473" width="17.1666666666667" style="118" customWidth="1"/>
    <col min="9474" max="9474" width="18.1666666666667" style="118" customWidth="1"/>
    <col min="9475" max="9475" width="14.1666666666667" style="118" customWidth="1"/>
    <col min="9476" max="9477" width="9" style="118" customWidth="1"/>
    <col min="9478" max="9478" width="16.6666666666667" style="118" customWidth="1"/>
    <col min="9479" max="9479" width="18.1666666666667" style="118" customWidth="1"/>
    <col min="9480" max="9720" width="9" style="118" customWidth="1"/>
    <col min="9721" max="9721" width="6.16666666666667" style="118" customWidth="1"/>
    <col min="9722" max="9722" width="17.6666666666667" style="118" customWidth="1"/>
    <col min="9723" max="9723" width="48.6666666666667" style="118" customWidth="1"/>
    <col min="9724" max="9724" width="15.1666666666667" style="118" customWidth="1"/>
    <col min="9725" max="9725" width="17.1666666666667" style="118" customWidth="1"/>
    <col min="9726" max="9726" width="17.6666666666667" style="118" customWidth="1"/>
    <col min="9727" max="9727" width="18.6666666666667" style="118" customWidth="1"/>
    <col min="9728" max="9728" width="16.6666666666667" style="118" customWidth="1"/>
    <col min="9729" max="9729" width="17.1666666666667" style="118" customWidth="1"/>
    <col min="9730" max="9730" width="18.1666666666667" style="118" customWidth="1"/>
    <col min="9731" max="9731" width="14.1666666666667" style="118" customWidth="1"/>
    <col min="9732" max="9733" width="9" style="118" customWidth="1"/>
    <col min="9734" max="9734" width="16.6666666666667" style="118" customWidth="1"/>
    <col min="9735" max="9735" width="18.1666666666667" style="118" customWidth="1"/>
    <col min="9736" max="9976" width="9" style="118" customWidth="1"/>
    <col min="9977" max="9977" width="6.16666666666667" style="118" customWidth="1"/>
    <col min="9978" max="9978" width="17.6666666666667" style="118" customWidth="1"/>
    <col min="9979" max="9979" width="48.6666666666667" style="118" customWidth="1"/>
    <col min="9980" max="9980" width="15.1666666666667" style="118" customWidth="1"/>
    <col min="9981" max="9981" width="17.1666666666667" style="118" customWidth="1"/>
    <col min="9982" max="9982" width="17.6666666666667" style="118" customWidth="1"/>
    <col min="9983" max="9983" width="18.6666666666667" style="118" customWidth="1"/>
    <col min="9984" max="9984" width="16.6666666666667" style="118" customWidth="1"/>
    <col min="9985" max="9985" width="17.1666666666667" style="118" customWidth="1"/>
    <col min="9986" max="9986" width="18.1666666666667" style="118" customWidth="1"/>
    <col min="9987" max="9987" width="14.1666666666667" style="118" customWidth="1"/>
    <col min="9988" max="9989" width="9" style="118" customWidth="1"/>
    <col min="9990" max="9990" width="16.6666666666667" style="118" customWidth="1"/>
    <col min="9991" max="9991" width="18.1666666666667" style="118" customWidth="1"/>
    <col min="9992" max="10232" width="9" style="118" customWidth="1"/>
    <col min="10233" max="10233" width="6.16666666666667" style="118" customWidth="1"/>
    <col min="10234" max="10234" width="17.6666666666667" style="118" customWidth="1"/>
    <col min="10235" max="10235" width="48.6666666666667" style="118" customWidth="1"/>
    <col min="10236" max="10236" width="15.1666666666667" style="118" customWidth="1"/>
    <col min="10237" max="10237" width="17.1666666666667" style="118" customWidth="1"/>
    <col min="10238" max="10238" width="17.6666666666667" style="118" customWidth="1"/>
    <col min="10239" max="10239" width="18.6666666666667" style="118" customWidth="1"/>
    <col min="10240" max="10240" width="16.6666666666667" style="118" customWidth="1"/>
    <col min="10241" max="10241" width="17.1666666666667" style="118" customWidth="1"/>
    <col min="10242" max="10242" width="18.1666666666667" style="118" customWidth="1"/>
    <col min="10243" max="10243" width="14.1666666666667" style="118" customWidth="1"/>
    <col min="10244" max="10245" width="9" style="118" customWidth="1"/>
    <col min="10246" max="10246" width="16.6666666666667" style="118" customWidth="1"/>
    <col min="10247" max="10247" width="18.1666666666667" style="118" customWidth="1"/>
    <col min="10248" max="10488" width="9" style="118" customWidth="1"/>
    <col min="10489" max="10489" width="6.16666666666667" style="118" customWidth="1"/>
    <col min="10490" max="10490" width="17.6666666666667" style="118" customWidth="1"/>
    <col min="10491" max="10491" width="48.6666666666667" style="118" customWidth="1"/>
    <col min="10492" max="10492" width="15.1666666666667" style="118" customWidth="1"/>
    <col min="10493" max="10493" width="17.1666666666667" style="118" customWidth="1"/>
    <col min="10494" max="10494" width="17.6666666666667" style="118" customWidth="1"/>
    <col min="10495" max="10495" width="18.6666666666667" style="118" customWidth="1"/>
    <col min="10496" max="10496" width="16.6666666666667" style="118" customWidth="1"/>
    <col min="10497" max="10497" width="17.1666666666667" style="118" customWidth="1"/>
    <col min="10498" max="10498" width="18.1666666666667" style="118" customWidth="1"/>
    <col min="10499" max="10499" width="14.1666666666667" style="118" customWidth="1"/>
    <col min="10500" max="10501" width="9" style="118" customWidth="1"/>
    <col min="10502" max="10502" width="16.6666666666667" style="118" customWidth="1"/>
    <col min="10503" max="10503" width="18.1666666666667" style="118" customWidth="1"/>
    <col min="10504" max="10744" width="9" style="118" customWidth="1"/>
    <col min="10745" max="10745" width="6.16666666666667" style="118" customWidth="1"/>
    <col min="10746" max="10746" width="17.6666666666667" style="118" customWidth="1"/>
    <col min="10747" max="10747" width="48.6666666666667" style="118" customWidth="1"/>
    <col min="10748" max="10748" width="15.1666666666667" style="118" customWidth="1"/>
    <col min="10749" max="10749" width="17.1666666666667" style="118" customWidth="1"/>
    <col min="10750" max="10750" width="17.6666666666667" style="118" customWidth="1"/>
    <col min="10751" max="10751" width="18.6666666666667" style="118" customWidth="1"/>
    <col min="10752" max="10752" width="16.6666666666667" style="118" customWidth="1"/>
    <col min="10753" max="10753" width="17.1666666666667" style="118" customWidth="1"/>
    <col min="10754" max="10754" width="18.1666666666667" style="118" customWidth="1"/>
    <col min="10755" max="10755" width="14.1666666666667" style="118" customWidth="1"/>
    <col min="10756" max="10757" width="9" style="118" customWidth="1"/>
    <col min="10758" max="10758" width="16.6666666666667" style="118" customWidth="1"/>
    <col min="10759" max="10759" width="18.1666666666667" style="118" customWidth="1"/>
    <col min="10760" max="11000" width="9" style="118" customWidth="1"/>
    <col min="11001" max="11001" width="6.16666666666667" style="118" customWidth="1"/>
    <col min="11002" max="11002" width="17.6666666666667" style="118" customWidth="1"/>
    <col min="11003" max="11003" width="48.6666666666667" style="118" customWidth="1"/>
    <col min="11004" max="11004" width="15.1666666666667" style="118" customWidth="1"/>
    <col min="11005" max="11005" width="17.1666666666667" style="118" customWidth="1"/>
    <col min="11006" max="11006" width="17.6666666666667" style="118" customWidth="1"/>
    <col min="11007" max="11007" width="18.6666666666667" style="118" customWidth="1"/>
    <col min="11008" max="11008" width="16.6666666666667" style="118" customWidth="1"/>
    <col min="11009" max="11009" width="17.1666666666667" style="118" customWidth="1"/>
    <col min="11010" max="11010" width="18.1666666666667" style="118" customWidth="1"/>
    <col min="11011" max="11011" width="14.1666666666667" style="118" customWidth="1"/>
    <col min="11012" max="11013" width="9" style="118" customWidth="1"/>
    <col min="11014" max="11014" width="16.6666666666667" style="118" customWidth="1"/>
    <col min="11015" max="11015" width="18.1666666666667" style="118" customWidth="1"/>
    <col min="11016" max="11256" width="9" style="118" customWidth="1"/>
    <col min="11257" max="11257" width="6.16666666666667" style="118" customWidth="1"/>
    <col min="11258" max="11258" width="17.6666666666667" style="118" customWidth="1"/>
    <col min="11259" max="11259" width="48.6666666666667" style="118" customWidth="1"/>
    <col min="11260" max="11260" width="15.1666666666667" style="118" customWidth="1"/>
    <col min="11261" max="11261" width="17.1666666666667" style="118" customWidth="1"/>
    <col min="11262" max="11262" width="17.6666666666667" style="118" customWidth="1"/>
    <col min="11263" max="11263" width="18.6666666666667" style="118" customWidth="1"/>
    <col min="11264" max="11264" width="16.6666666666667" style="118" customWidth="1"/>
    <col min="11265" max="11265" width="17.1666666666667" style="118" customWidth="1"/>
    <col min="11266" max="11266" width="18.1666666666667" style="118" customWidth="1"/>
    <col min="11267" max="11267" width="14.1666666666667" style="118" customWidth="1"/>
    <col min="11268" max="11269" width="9" style="118" customWidth="1"/>
    <col min="11270" max="11270" width="16.6666666666667" style="118" customWidth="1"/>
    <col min="11271" max="11271" width="18.1666666666667" style="118" customWidth="1"/>
    <col min="11272" max="11512" width="9" style="118" customWidth="1"/>
    <col min="11513" max="11513" width="6.16666666666667" style="118" customWidth="1"/>
    <col min="11514" max="11514" width="17.6666666666667" style="118" customWidth="1"/>
    <col min="11515" max="11515" width="48.6666666666667" style="118" customWidth="1"/>
    <col min="11516" max="11516" width="15.1666666666667" style="118" customWidth="1"/>
    <col min="11517" max="11517" width="17.1666666666667" style="118" customWidth="1"/>
    <col min="11518" max="11518" width="17.6666666666667" style="118" customWidth="1"/>
    <col min="11519" max="11519" width="18.6666666666667" style="118" customWidth="1"/>
    <col min="11520" max="11520" width="16.6666666666667" style="118" customWidth="1"/>
    <col min="11521" max="11521" width="17.1666666666667" style="118" customWidth="1"/>
    <col min="11522" max="11522" width="18.1666666666667" style="118" customWidth="1"/>
    <col min="11523" max="11523" width="14.1666666666667" style="118" customWidth="1"/>
    <col min="11524" max="11525" width="9" style="118" customWidth="1"/>
    <col min="11526" max="11526" width="16.6666666666667" style="118" customWidth="1"/>
    <col min="11527" max="11527" width="18.1666666666667" style="118" customWidth="1"/>
    <col min="11528" max="11768" width="9" style="118" customWidth="1"/>
    <col min="11769" max="11769" width="6.16666666666667" style="118" customWidth="1"/>
    <col min="11770" max="11770" width="17.6666666666667" style="118" customWidth="1"/>
    <col min="11771" max="11771" width="48.6666666666667" style="118" customWidth="1"/>
    <col min="11772" max="11772" width="15.1666666666667" style="118" customWidth="1"/>
    <col min="11773" max="11773" width="17.1666666666667" style="118" customWidth="1"/>
    <col min="11774" max="11774" width="17.6666666666667" style="118" customWidth="1"/>
    <col min="11775" max="11775" width="18.6666666666667" style="118" customWidth="1"/>
    <col min="11776" max="11776" width="16.6666666666667" style="118" customWidth="1"/>
    <col min="11777" max="11777" width="17.1666666666667" style="118" customWidth="1"/>
    <col min="11778" max="11778" width="18.1666666666667" style="118" customWidth="1"/>
    <col min="11779" max="11779" width="14.1666666666667" style="118" customWidth="1"/>
    <col min="11780" max="11781" width="9" style="118" customWidth="1"/>
    <col min="11782" max="11782" width="16.6666666666667" style="118" customWidth="1"/>
    <col min="11783" max="11783" width="18.1666666666667" style="118" customWidth="1"/>
    <col min="11784" max="12024" width="9" style="118" customWidth="1"/>
    <col min="12025" max="12025" width="6.16666666666667" style="118" customWidth="1"/>
    <col min="12026" max="12026" width="17.6666666666667" style="118" customWidth="1"/>
    <col min="12027" max="12027" width="48.6666666666667" style="118" customWidth="1"/>
    <col min="12028" max="12028" width="15.1666666666667" style="118" customWidth="1"/>
    <col min="12029" max="12029" width="17.1666666666667" style="118" customWidth="1"/>
    <col min="12030" max="12030" width="17.6666666666667" style="118" customWidth="1"/>
    <col min="12031" max="12031" width="18.6666666666667" style="118" customWidth="1"/>
    <col min="12032" max="12032" width="16.6666666666667" style="118" customWidth="1"/>
    <col min="12033" max="12033" width="17.1666666666667" style="118" customWidth="1"/>
    <col min="12034" max="12034" width="18.1666666666667" style="118" customWidth="1"/>
    <col min="12035" max="12035" width="14.1666666666667" style="118" customWidth="1"/>
    <col min="12036" max="12037" width="9" style="118" customWidth="1"/>
    <col min="12038" max="12038" width="16.6666666666667" style="118" customWidth="1"/>
    <col min="12039" max="12039" width="18.1666666666667" style="118" customWidth="1"/>
    <col min="12040" max="12280" width="9" style="118" customWidth="1"/>
    <col min="12281" max="12281" width="6.16666666666667" style="118" customWidth="1"/>
    <col min="12282" max="12282" width="17.6666666666667" style="118" customWidth="1"/>
    <col min="12283" max="12283" width="48.6666666666667" style="118" customWidth="1"/>
    <col min="12284" max="12284" width="15.1666666666667" style="118" customWidth="1"/>
    <col min="12285" max="12285" width="17.1666666666667" style="118" customWidth="1"/>
    <col min="12286" max="12286" width="17.6666666666667" style="118" customWidth="1"/>
    <col min="12287" max="12287" width="18.6666666666667" style="118" customWidth="1"/>
    <col min="12288" max="12288" width="16.6666666666667" style="118" customWidth="1"/>
    <col min="12289" max="12289" width="17.1666666666667" style="118" customWidth="1"/>
    <col min="12290" max="12290" width="18.1666666666667" style="118" customWidth="1"/>
    <col min="12291" max="12291" width="14.1666666666667" style="118" customWidth="1"/>
    <col min="12292" max="12293" width="9" style="118" customWidth="1"/>
    <col min="12294" max="12294" width="16.6666666666667" style="118" customWidth="1"/>
    <col min="12295" max="12295" width="18.1666666666667" style="118" customWidth="1"/>
    <col min="12296" max="12536" width="9" style="118" customWidth="1"/>
    <col min="12537" max="12537" width="6.16666666666667" style="118" customWidth="1"/>
    <col min="12538" max="12538" width="17.6666666666667" style="118" customWidth="1"/>
    <col min="12539" max="12539" width="48.6666666666667" style="118" customWidth="1"/>
    <col min="12540" max="12540" width="15.1666666666667" style="118" customWidth="1"/>
    <col min="12541" max="12541" width="17.1666666666667" style="118" customWidth="1"/>
    <col min="12542" max="12542" width="17.6666666666667" style="118" customWidth="1"/>
    <col min="12543" max="12543" width="18.6666666666667" style="118" customWidth="1"/>
    <col min="12544" max="12544" width="16.6666666666667" style="118" customWidth="1"/>
    <col min="12545" max="12545" width="17.1666666666667" style="118" customWidth="1"/>
    <col min="12546" max="12546" width="18.1666666666667" style="118" customWidth="1"/>
    <col min="12547" max="12547" width="14.1666666666667" style="118" customWidth="1"/>
    <col min="12548" max="12549" width="9" style="118" customWidth="1"/>
    <col min="12550" max="12550" width="16.6666666666667" style="118" customWidth="1"/>
    <col min="12551" max="12551" width="18.1666666666667" style="118" customWidth="1"/>
    <col min="12552" max="12792" width="9" style="118" customWidth="1"/>
    <col min="12793" max="12793" width="6.16666666666667" style="118" customWidth="1"/>
    <col min="12794" max="12794" width="17.6666666666667" style="118" customWidth="1"/>
    <col min="12795" max="12795" width="48.6666666666667" style="118" customWidth="1"/>
    <col min="12796" max="12796" width="15.1666666666667" style="118" customWidth="1"/>
    <col min="12797" max="12797" width="17.1666666666667" style="118" customWidth="1"/>
    <col min="12798" max="12798" width="17.6666666666667" style="118" customWidth="1"/>
    <col min="12799" max="12799" width="18.6666666666667" style="118" customWidth="1"/>
    <col min="12800" max="12800" width="16.6666666666667" style="118" customWidth="1"/>
    <col min="12801" max="12801" width="17.1666666666667" style="118" customWidth="1"/>
    <col min="12802" max="12802" width="18.1666666666667" style="118" customWidth="1"/>
    <col min="12803" max="12803" width="14.1666666666667" style="118" customWidth="1"/>
    <col min="12804" max="12805" width="9" style="118" customWidth="1"/>
    <col min="12806" max="12806" width="16.6666666666667" style="118" customWidth="1"/>
    <col min="12807" max="12807" width="18.1666666666667" style="118" customWidth="1"/>
    <col min="12808" max="13048" width="9" style="118" customWidth="1"/>
    <col min="13049" max="13049" width="6.16666666666667" style="118" customWidth="1"/>
    <col min="13050" max="13050" width="17.6666666666667" style="118" customWidth="1"/>
    <col min="13051" max="13051" width="48.6666666666667" style="118" customWidth="1"/>
    <col min="13052" max="13052" width="15.1666666666667" style="118" customWidth="1"/>
    <col min="13053" max="13053" width="17.1666666666667" style="118" customWidth="1"/>
    <col min="13054" max="13054" width="17.6666666666667" style="118" customWidth="1"/>
    <col min="13055" max="13055" width="18.6666666666667" style="118" customWidth="1"/>
    <col min="13056" max="13056" width="16.6666666666667" style="118" customWidth="1"/>
    <col min="13057" max="13057" width="17.1666666666667" style="118" customWidth="1"/>
    <col min="13058" max="13058" width="18.1666666666667" style="118" customWidth="1"/>
    <col min="13059" max="13059" width="14.1666666666667" style="118" customWidth="1"/>
    <col min="13060" max="13061" width="9" style="118" customWidth="1"/>
    <col min="13062" max="13062" width="16.6666666666667" style="118" customWidth="1"/>
    <col min="13063" max="13063" width="18.1666666666667" style="118" customWidth="1"/>
    <col min="13064" max="13304" width="9" style="118" customWidth="1"/>
    <col min="13305" max="13305" width="6.16666666666667" style="118" customWidth="1"/>
    <col min="13306" max="13306" width="17.6666666666667" style="118" customWidth="1"/>
    <col min="13307" max="13307" width="48.6666666666667" style="118" customWidth="1"/>
    <col min="13308" max="13308" width="15.1666666666667" style="118" customWidth="1"/>
    <col min="13309" max="13309" width="17.1666666666667" style="118" customWidth="1"/>
    <col min="13310" max="13310" width="17.6666666666667" style="118" customWidth="1"/>
    <col min="13311" max="13311" width="18.6666666666667" style="118" customWidth="1"/>
    <col min="13312" max="13312" width="16.6666666666667" style="118" customWidth="1"/>
    <col min="13313" max="13313" width="17.1666666666667" style="118" customWidth="1"/>
    <col min="13314" max="13314" width="18.1666666666667" style="118" customWidth="1"/>
    <col min="13315" max="13315" width="14.1666666666667" style="118" customWidth="1"/>
    <col min="13316" max="13317" width="9" style="118" customWidth="1"/>
    <col min="13318" max="13318" width="16.6666666666667" style="118" customWidth="1"/>
    <col min="13319" max="13319" width="18.1666666666667" style="118" customWidth="1"/>
    <col min="13320" max="13560" width="9" style="118" customWidth="1"/>
    <col min="13561" max="13561" width="6.16666666666667" style="118" customWidth="1"/>
    <col min="13562" max="13562" width="17.6666666666667" style="118" customWidth="1"/>
    <col min="13563" max="13563" width="48.6666666666667" style="118" customWidth="1"/>
    <col min="13564" max="13564" width="15.1666666666667" style="118" customWidth="1"/>
    <col min="13565" max="13565" width="17.1666666666667" style="118" customWidth="1"/>
    <col min="13566" max="13566" width="17.6666666666667" style="118" customWidth="1"/>
    <col min="13567" max="13567" width="18.6666666666667" style="118" customWidth="1"/>
    <col min="13568" max="13568" width="16.6666666666667" style="118" customWidth="1"/>
    <col min="13569" max="13569" width="17.1666666666667" style="118" customWidth="1"/>
    <col min="13570" max="13570" width="18.1666666666667" style="118" customWidth="1"/>
    <col min="13571" max="13571" width="14.1666666666667" style="118" customWidth="1"/>
    <col min="13572" max="13573" width="9" style="118" customWidth="1"/>
    <col min="13574" max="13574" width="16.6666666666667" style="118" customWidth="1"/>
    <col min="13575" max="13575" width="18.1666666666667" style="118" customWidth="1"/>
    <col min="13576" max="13816" width="9" style="118" customWidth="1"/>
    <col min="13817" max="13817" width="6.16666666666667" style="118" customWidth="1"/>
    <col min="13818" max="13818" width="17.6666666666667" style="118" customWidth="1"/>
    <col min="13819" max="13819" width="48.6666666666667" style="118" customWidth="1"/>
    <col min="13820" max="13820" width="15.1666666666667" style="118" customWidth="1"/>
    <col min="13821" max="13821" width="17.1666666666667" style="118" customWidth="1"/>
    <col min="13822" max="13822" width="17.6666666666667" style="118" customWidth="1"/>
    <col min="13823" max="13823" width="18.6666666666667" style="118" customWidth="1"/>
    <col min="13824" max="13824" width="16.6666666666667" style="118" customWidth="1"/>
    <col min="13825" max="13825" width="17.1666666666667" style="118" customWidth="1"/>
    <col min="13826" max="13826" width="18.1666666666667" style="118" customWidth="1"/>
    <col min="13827" max="13827" width="14.1666666666667" style="118" customWidth="1"/>
    <col min="13828" max="13829" width="9" style="118" customWidth="1"/>
    <col min="13830" max="13830" width="16.6666666666667" style="118" customWidth="1"/>
    <col min="13831" max="13831" width="18.1666666666667" style="118" customWidth="1"/>
    <col min="13832" max="14072" width="9" style="118" customWidth="1"/>
    <col min="14073" max="14073" width="6.16666666666667" style="118" customWidth="1"/>
    <col min="14074" max="14074" width="17.6666666666667" style="118" customWidth="1"/>
    <col min="14075" max="14075" width="48.6666666666667" style="118" customWidth="1"/>
    <col min="14076" max="14076" width="15.1666666666667" style="118" customWidth="1"/>
    <col min="14077" max="14077" width="17.1666666666667" style="118" customWidth="1"/>
    <col min="14078" max="14078" width="17.6666666666667" style="118" customWidth="1"/>
    <col min="14079" max="14079" width="18.6666666666667" style="118" customWidth="1"/>
    <col min="14080" max="14080" width="16.6666666666667" style="118" customWidth="1"/>
    <col min="14081" max="14081" width="17.1666666666667" style="118" customWidth="1"/>
    <col min="14082" max="14082" width="18.1666666666667" style="118" customWidth="1"/>
    <col min="14083" max="14083" width="14.1666666666667" style="118" customWidth="1"/>
    <col min="14084" max="14085" width="9" style="118" customWidth="1"/>
    <col min="14086" max="14086" width="16.6666666666667" style="118" customWidth="1"/>
    <col min="14087" max="14087" width="18.1666666666667" style="118" customWidth="1"/>
    <col min="14088" max="14328" width="9" style="118" customWidth="1"/>
    <col min="14329" max="14329" width="6.16666666666667" style="118" customWidth="1"/>
    <col min="14330" max="14330" width="17.6666666666667" style="118" customWidth="1"/>
    <col min="14331" max="14331" width="48.6666666666667" style="118" customWidth="1"/>
    <col min="14332" max="14332" width="15.1666666666667" style="118" customWidth="1"/>
    <col min="14333" max="14333" width="17.1666666666667" style="118" customWidth="1"/>
    <col min="14334" max="14334" width="17.6666666666667" style="118" customWidth="1"/>
    <col min="14335" max="14335" width="18.6666666666667" style="118" customWidth="1"/>
    <col min="14336" max="14336" width="16.6666666666667" style="118" customWidth="1"/>
    <col min="14337" max="14337" width="17.1666666666667" style="118" customWidth="1"/>
    <col min="14338" max="14338" width="18.1666666666667" style="118" customWidth="1"/>
    <col min="14339" max="14339" width="14.1666666666667" style="118" customWidth="1"/>
    <col min="14340" max="14341" width="9" style="118" customWidth="1"/>
    <col min="14342" max="14342" width="16.6666666666667" style="118" customWidth="1"/>
    <col min="14343" max="14343" width="18.1666666666667" style="118" customWidth="1"/>
    <col min="14344" max="14584" width="9" style="118" customWidth="1"/>
    <col min="14585" max="14585" width="6.16666666666667" style="118" customWidth="1"/>
    <col min="14586" max="14586" width="17.6666666666667" style="118" customWidth="1"/>
    <col min="14587" max="14587" width="48.6666666666667" style="118" customWidth="1"/>
    <col min="14588" max="14588" width="15.1666666666667" style="118" customWidth="1"/>
    <col min="14589" max="14589" width="17.1666666666667" style="118" customWidth="1"/>
    <col min="14590" max="14590" width="17.6666666666667" style="118" customWidth="1"/>
    <col min="14591" max="14591" width="18.6666666666667" style="118" customWidth="1"/>
    <col min="14592" max="14592" width="16.6666666666667" style="118" customWidth="1"/>
    <col min="14593" max="14593" width="17.1666666666667" style="118" customWidth="1"/>
    <col min="14594" max="14594" width="18.1666666666667" style="118" customWidth="1"/>
    <col min="14595" max="14595" width="14.1666666666667" style="118" customWidth="1"/>
    <col min="14596" max="14597" width="9" style="118" customWidth="1"/>
    <col min="14598" max="14598" width="16.6666666666667" style="118" customWidth="1"/>
    <col min="14599" max="14599" width="18.1666666666667" style="118" customWidth="1"/>
    <col min="14600" max="14840" width="9" style="118" customWidth="1"/>
    <col min="14841" max="14841" width="6.16666666666667" style="118" customWidth="1"/>
    <col min="14842" max="14842" width="17.6666666666667" style="118" customWidth="1"/>
    <col min="14843" max="14843" width="48.6666666666667" style="118" customWidth="1"/>
    <col min="14844" max="14844" width="15.1666666666667" style="118" customWidth="1"/>
    <col min="14845" max="14845" width="17.1666666666667" style="118" customWidth="1"/>
    <col min="14846" max="14846" width="17.6666666666667" style="118" customWidth="1"/>
    <col min="14847" max="14847" width="18.6666666666667" style="118" customWidth="1"/>
    <col min="14848" max="14848" width="16.6666666666667" style="118" customWidth="1"/>
    <col min="14849" max="14849" width="17.1666666666667" style="118" customWidth="1"/>
    <col min="14850" max="14850" width="18.1666666666667" style="118" customWidth="1"/>
    <col min="14851" max="14851" width="14.1666666666667" style="118" customWidth="1"/>
    <col min="14852" max="14853" width="9" style="118" customWidth="1"/>
    <col min="14854" max="14854" width="16.6666666666667" style="118" customWidth="1"/>
    <col min="14855" max="14855" width="18.1666666666667" style="118" customWidth="1"/>
    <col min="14856" max="15096" width="9" style="118" customWidth="1"/>
    <col min="15097" max="15097" width="6.16666666666667" style="118" customWidth="1"/>
    <col min="15098" max="15098" width="17.6666666666667" style="118" customWidth="1"/>
    <col min="15099" max="15099" width="48.6666666666667" style="118" customWidth="1"/>
    <col min="15100" max="15100" width="15.1666666666667" style="118" customWidth="1"/>
    <col min="15101" max="15101" width="17.1666666666667" style="118" customWidth="1"/>
    <col min="15102" max="15102" width="17.6666666666667" style="118" customWidth="1"/>
    <col min="15103" max="15103" width="18.6666666666667" style="118" customWidth="1"/>
    <col min="15104" max="15104" width="16.6666666666667" style="118" customWidth="1"/>
    <col min="15105" max="15105" width="17.1666666666667" style="118" customWidth="1"/>
    <col min="15106" max="15106" width="18.1666666666667" style="118" customWidth="1"/>
    <col min="15107" max="15107" width="14.1666666666667" style="118" customWidth="1"/>
    <col min="15108" max="15109" width="9" style="118" customWidth="1"/>
    <col min="15110" max="15110" width="16.6666666666667" style="118" customWidth="1"/>
    <col min="15111" max="15111" width="18.1666666666667" style="118" customWidth="1"/>
    <col min="15112" max="15352" width="9" style="118" customWidth="1"/>
    <col min="15353" max="15353" width="6.16666666666667" style="118" customWidth="1"/>
    <col min="15354" max="15354" width="17.6666666666667" style="118" customWidth="1"/>
    <col min="15355" max="15355" width="48.6666666666667" style="118" customWidth="1"/>
    <col min="15356" max="15356" width="15.1666666666667" style="118" customWidth="1"/>
    <col min="15357" max="15357" width="17.1666666666667" style="118" customWidth="1"/>
    <col min="15358" max="15358" width="17.6666666666667" style="118" customWidth="1"/>
    <col min="15359" max="15359" width="18.6666666666667" style="118" customWidth="1"/>
    <col min="15360" max="15360" width="16.6666666666667" style="118" customWidth="1"/>
    <col min="15361" max="15361" width="17.1666666666667" style="118" customWidth="1"/>
    <col min="15362" max="15362" width="18.1666666666667" style="118" customWidth="1"/>
    <col min="15363" max="15363" width="14.1666666666667" style="118" customWidth="1"/>
    <col min="15364" max="15365" width="9" style="118" customWidth="1"/>
    <col min="15366" max="15366" width="16.6666666666667" style="118" customWidth="1"/>
    <col min="15367" max="15367" width="18.1666666666667" style="118" customWidth="1"/>
    <col min="15368" max="15608" width="9" style="118" customWidth="1"/>
    <col min="15609" max="15609" width="6.16666666666667" style="118" customWidth="1"/>
    <col min="15610" max="15610" width="17.6666666666667" style="118" customWidth="1"/>
    <col min="15611" max="15611" width="48.6666666666667" style="118" customWidth="1"/>
    <col min="15612" max="15612" width="15.1666666666667" style="118" customWidth="1"/>
    <col min="15613" max="15613" width="17.1666666666667" style="118" customWidth="1"/>
    <col min="15614" max="15614" width="17.6666666666667" style="118" customWidth="1"/>
    <col min="15615" max="15615" width="18.6666666666667" style="118" customWidth="1"/>
    <col min="15616" max="15616" width="16.6666666666667" style="118" customWidth="1"/>
    <col min="15617" max="15617" width="17.1666666666667" style="118" customWidth="1"/>
    <col min="15618" max="15618" width="18.1666666666667" style="118" customWidth="1"/>
    <col min="15619" max="15619" width="14.1666666666667" style="118" customWidth="1"/>
    <col min="15620" max="15621" width="9" style="118" customWidth="1"/>
    <col min="15622" max="15622" width="16.6666666666667" style="118" customWidth="1"/>
    <col min="15623" max="15623" width="18.1666666666667" style="118" customWidth="1"/>
    <col min="15624" max="15864" width="9" style="118" customWidth="1"/>
    <col min="15865" max="15865" width="6.16666666666667" style="118" customWidth="1"/>
    <col min="15866" max="15866" width="17.6666666666667" style="118" customWidth="1"/>
    <col min="15867" max="15867" width="48.6666666666667" style="118" customWidth="1"/>
    <col min="15868" max="15868" width="15.1666666666667" style="118" customWidth="1"/>
    <col min="15869" max="15869" width="17.1666666666667" style="118" customWidth="1"/>
    <col min="15870" max="15870" width="17.6666666666667" style="118" customWidth="1"/>
    <col min="15871" max="15871" width="18.6666666666667" style="118" customWidth="1"/>
    <col min="15872" max="15872" width="16.6666666666667" style="118" customWidth="1"/>
    <col min="15873" max="15873" width="17.1666666666667" style="118" customWidth="1"/>
    <col min="15874" max="15874" width="18.1666666666667" style="118" customWidth="1"/>
    <col min="15875" max="15875" width="14.1666666666667" style="118" customWidth="1"/>
    <col min="15876" max="15877" width="9" style="118" customWidth="1"/>
    <col min="15878" max="15878" width="16.6666666666667" style="118" customWidth="1"/>
    <col min="15879" max="15879" width="18.1666666666667" style="118" customWidth="1"/>
    <col min="15880" max="16120" width="9" style="118" customWidth="1"/>
    <col min="16121" max="16121" width="6.16666666666667" style="118" customWidth="1"/>
    <col min="16122" max="16122" width="17.6666666666667" style="118" customWidth="1"/>
    <col min="16123" max="16123" width="48.6666666666667" style="118" customWidth="1"/>
    <col min="16124" max="16124" width="15.1666666666667" style="118" customWidth="1"/>
    <col min="16125" max="16125" width="17.1666666666667" style="118" customWidth="1"/>
    <col min="16126" max="16126" width="17.6666666666667" style="118" customWidth="1"/>
    <col min="16127" max="16127" width="18.6666666666667" style="118" customWidth="1"/>
    <col min="16128" max="16128" width="16.6666666666667" style="118" customWidth="1"/>
    <col min="16129" max="16129" width="17.1666666666667" style="118" customWidth="1"/>
    <col min="16130" max="16130" width="18.1666666666667" style="118" customWidth="1"/>
    <col min="16131" max="16131" width="14.1666666666667" style="118" customWidth="1"/>
    <col min="16132" max="16133" width="9" style="118" customWidth="1"/>
    <col min="16134" max="16134" width="16.6666666666667" style="118" customWidth="1"/>
    <col min="16135" max="16135" width="18.1666666666667" style="118" customWidth="1"/>
    <col min="16136" max="16384" width="9" style="118" customWidth="1"/>
  </cols>
  <sheetData>
    <row r="1" spans="1:1">
      <c r="A1" s="10" t="s">
        <v>0</v>
      </c>
    </row>
    <row r="2" ht="21" customHeight="1" spans="1:1">
      <c r="A2" s="121" t="s">
        <v>2419</v>
      </c>
    </row>
    <row r="3" s="117" customFormat="1" customHeight="1" spans="1:8">
      <c r="A3" s="122" t="str">
        <f>"评估基准日："&amp;TEXT(基本信息输入表!M7,"yyyy年mm月dd日")</f>
        <v>评估基准日：2024年04月30日</v>
      </c>
      <c r="H3" s="123" t="s">
        <v>2420</v>
      </c>
    </row>
    <row r="4" s="117" customFormat="1" customHeight="1" spans="1:1">
      <c r="A4" s="122"/>
    </row>
    <row r="5" s="117" customFormat="1" customHeight="1" spans="1:7">
      <c r="A5" s="124" t="str">
        <f>基本信息输入表!K6&amp;"："&amp;基本信息输入表!M6</f>
        <v>产权持有单位：昆明中石油昆仑车用天然气有限公司</v>
      </c>
      <c r="B5" s="124"/>
      <c r="D5" s="122"/>
      <c r="G5" s="125" t="s">
        <v>840</v>
      </c>
    </row>
    <row r="6" customHeight="1" spans="1:9">
      <c r="A6" s="126" t="s">
        <v>4</v>
      </c>
      <c r="B6" s="126" t="s">
        <v>1414</v>
      </c>
      <c r="C6" s="126" t="s">
        <v>2421</v>
      </c>
      <c r="D6" s="126" t="s">
        <v>1187</v>
      </c>
      <c r="E6" s="126" t="s">
        <v>6</v>
      </c>
      <c r="F6" s="126" t="s">
        <v>7</v>
      </c>
      <c r="G6" s="127" t="s">
        <v>683</v>
      </c>
      <c r="H6" s="126" t="s">
        <v>176</v>
      </c>
      <c r="I6" s="8" t="s">
        <v>1501</v>
      </c>
    </row>
    <row r="7" customHeight="1" spans="1:9">
      <c r="A7" s="128" t="str">
        <f>IF(B7="","",ROW()-7)</f>
        <v/>
      </c>
      <c r="B7" s="129"/>
      <c r="C7" s="130"/>
      <c r="D7" s="131"/>
      <c r="E7" s="132"/>
      <c r="F7" s="132"/>
      <c r="G7" s="132" t="str">
        <f>IF(E7=0,"",(F7-E7)/E7*100)</f>
        <v/>
      </c>
      <c r="H7" s="133"/>
      <c r="I7" s="140" t="s">
        <v>2422</v>
      </c>
    </row>
    <row r="8" customHeight="1" spans="1:9">
      <c r="A8" s="128" t="str">
        <f t="shared" ref="A8:A26" si="0">IF(B8="","",ROW()-7)</f>
        <v/>
      </c>
      <c r="B8" s="129"/>
      <c r="C8" s="130"/>
      <c r="D8" s="131"/>
      <c r="E8" s="132"/>
      <c r="F8" s="132"/>
      <c r="G8" s="132" t="str">
        <f t="shared" ref="G8:G27" si="1">IF(E8=0,"",(F8-E8)/E8*100)</f>
        <v/>
      </c>
      <c r="H8" s="133"/>
      <c r="I8" s="140" t="s">
        <v>2423</v>
      </c>
    </row>
    <row r="9" customHeight="1" spans="1:9">
      <c r="A9" s="128" t="str">
        <f t="shared" si="0"/>
        <v/>
      </c>
      <c r="B9" s="129"/>
      <c r="C9" s="130"/>
      <c r="D9" s="131"/>
      <c r="E9" s="132"/>
      <c r="F9" s="132"/>
      <c r="G9" s="132" t="str">
        <f t="shared" si="1"/>
        <v/>
      </c>
      <c r="H9" s="133"/>
      <c r="I9" s="140" t="s">
        <v>2424</v>
      </c>
    </row>
    <row r="10" customHeight="1" spans="1:9">
      <c r="A10" s="128" t="str">
        <f t="shared" si="0"/>
        <v/>
      </c>
      <c r="B10" s="129"/>
      <c r="C10" s="130"/>
      <c r="D10" s="131"/>
      <c r="E10" s="132"/>
      <c r="F10" s="132"/>
      <c r="G10" s="132" t="str">
        <f t="shared" si="1"/>
        <v/>
      </c>
      <c r="H10" s="133"/>
      <c r="I10" s="140" t="s">
        <v>2425</v>
      </c>
    </row>
    <row r="11" customHeight="1" spans="1:9">
      <c r="A11" s="128" t="str">
        <f t="shared" si="0"/>
        <v/>
      </c>
      <c r="B11" s="129"/>
      <c r="C11" s="130"/>
      <c r="D11" s="131"/>
      <c r="E11" s="132"/>
      <c r="F11" s="132"/>
      <c r="G11" s="132" t="str">
        <f t="shared" si="1"/>
        <v/>
      </c>
      <c r="H11" s="133"/>
      <c r="I11" s="140" t="s">
        <v>2426</v>
      </c>
    </row>
    <row r="12" customHeight="1" spans="1:9">
      <c r="A12" s="128" t="str">
        <f t="shared" si="0"/>
        <v/>
      </c>
      <c r="B12" s="129"/>
      <c r="C12" s="130"/>
      <c r="D12" s="131"/>
      <c r="E12" s="132"/>
      <c r="F12" s="132"/>
      <c r="G12" s="132" t="str">
        <f t="shared" si="1"/>
        <v/>
      </c>
      <c r="H12" s="133"/>
      <c r="I12" s="140" t="s">
        <v>2427</v>
      </c>
    </row>
    <row r="13" customHeight="1" spans="1:9">
      <c r="A13" s="128" t="str">
        <f t="shared" si="0"/>
        <v/>
      </c>
      <c r="B13" s="129"/>
      <c r="C13" s="130"/>
      <c r="D13" s="131"/>
      <c r="E13" s="132"/>
      <c r="F13" s="132"/>
      <c r="G13" s="132" t="str">
        <f t="shared" si="1"/>
        <v/>
      </c>
      <c r="H13" s="133"/>
      <c r="I13" s="140" t="s">
        <v>2428</v>
      </c>
    </row>
    <row r="14" customHeight="1" spans="1:9">
      <c r="A14" s="128" t="str">
        <f t="shared" si="0"/>
        <v/>
      </c>
      <c r="B14" s="129"/>
      <c r="C14" s="130"/>
      <c r="D14" s="131"/>
      <c r="E14" s="132"/>
      <c r="F14" s="132"/>
      <c r="G14" s="132" t="str">
        <f t="shared" si="1"/>
        <v/>
      </c>
      <c r="H14" s="133"/>
      <c r="I14" s="140" t="s">
        <v>2429</v>
      </c>
    </row>
    <row r="15" customHeight="1" spans="1:9">
      <c r="A15" s="128" t="str">
        <f t="shared" si="0"/>
        <v/>
      </c>
      <c r="B15" s="129"/>
      <c r="C15" s="130"/>
      <c r="D15" s="131"/>
      <c r="E15" s="132"/>
      <c r="F15" s="132"/>
      <c r="G15" s="132" t="str">
        <f t="shared" si="1"/>
        <v/>
      </c>
      <c r="H15" s="133"/>
      <c r="I15" s="140" t="s">
        <v>2430</v>
      </c>
    </row>
    <row r="16" customHeight="1" spans="1:9">
      <c r="A16" s="128" t="str">
        <f t="shared" si="0"/>
        <v/>
      </c>
      <c r="B16" s="129"/>
      <c r="C16" s="130"/>
      <c r="D16" s="131"/>
      <c r="E16" s="132"/>
      <c r="F16" s="132"/>
      <c r="G16" s="132" t="str">
        <f t="shared" si="1"/>
        <v/>
      </c>
      <c r="H16" s="133"/>
      <c r="I16" s="140" t="s">
        <v>2431</v>
      </c>
    </row>
    <row r="17" customHeight="1" spans="1:9">
      <c r="A17" s="128" t="str">
        <f t="shared" si="0"/>
        <v/>
      </c>
      <c r="B17" s="129"/>
      <c r="C17" s="130"/>
      <c r="D17" s="131"/>
      <c r="E17" s="132"/>
      <c r="F17" s="132"/>
      <c r="G17" s="132" t="str">
        <f t="shared" si="1"/>
        <v/>
      </c>
      <c r="H17" s="133"/>
      <c r="I17" s="140" t="s">
        <v>2432</v>
      </c>
    </row>
    <row r="18" customHeight="1" spans="1:9">
      <c r="A18" s="128" t="str">
        <f t="shared" si="0"/>
        <v/>
      </c>
      <c r="B18" s="129"/>
      <c r="C18" s="130"/>
      <c r="D18" s="131"/>
      <c r="E18" s="132"/>
      <c r="F18" s="132"/>
      <c r="G18" s="132" t="str">
        <f t="shared" si="1"/>
        <v/>
      </c>
      <c r="H18" s="133"/>
      <c r="I18" s="140" t="s">
        <v>2433</v>
      </c>
    </row>
    <row r="19" customHeight="1" spans="1:9">
      <c r="A19" s="128" t="str">
        <f t="shared" si="0"/>
        <v/>
      </c>
      <c r="B19" s="129"/>
      <c r="C19" s="130"/>
      <c r="D19" s="131"/>
      <c r="E19" s="132"/>
      <c r="F19" s="132"/>
      <c r="G19" s="132" t="str">
        <f t="shared" si="1"/>
        <v/>
      </c>
      <c r="H19" s="133"/>
      <c r="I19" s="140" t="s">
        <v>2434</v>
      </c>
    </row>
    <row r="20" customHeight="1" spans="1:9">
      <c r="A20" s="128" t="str">
        <f t="shared" si="0"/>
        <v/>
      </c>
      <c r="B20" s="129"/>
      <c r="C20" s="130"/>
      <c r="D20" s="131"/>
      <c r="E20" s="132"/>
      <c r="F20" s="132"/>
      <c r="G20" s="132" t="str">
        <f t="shared" si="1"/>
        <v/>
      </c>
      <c r="H20" s="133"/>
      <c r="I20" s="140" t="s">
        <v>2435</v>
      </c>
    </row>
    <row r="21" customHeight="1" spans="1:9">
      <c r="A21" s="128" t="str">
        <f t="shared" si="0"/>
        <v/>
      </c>
      <c r="B21" s="129"/>
      <c r="C21" s="130"/>
      <c r="D21" s="131"/>
      <c r="E21" s="132"/>
      <c r="F21" s="132"/>
      <c r="G21" s="132" t="str">
        <f t="shared" si="1"/>
        <v/>
      </c>
      <c r="H21" s="133"/>
      <c r="I21" s="140" t="s">
        <v>2436</v>
      </c>
    </row>
    <row r="22" customHeight="1" spans="1:9">
      <c r="A22" s="128" t="str">
        <f t="shared" si="0"/>
        <v/>
      </c>
      <c r="B22" s="129"/>
      <c r="C22" s="130"/>
      <c r="D22" s="131"/>
      <c r="E22" s="132"/>
      <c r="F22" s="132"/>
      <c r="G22" s="132" t="str">
        <f t="shared" si="1"/>
        <v/>
      </c>
      <c r="H22" s="133"/>
      <c r="I22" s="140" t="s">
        <v>2437</v>
      </c>
    </row>
    <row r="23" customHeight="1" spans="1:9">
      <c r="A23" s="128" t="str">
        <f t="shared" si="0"/>
        <v/>
      </c>
      <c r="B23" s="129"/>
      <c r="C23" s="130"/>
      <c r="D23" s="131"/>
      <c r="E23" s="132"/>
      <c r="F23" s="132"/>
      <c r="G23" s="132" t="str">
        <f t="shared" si="1"/>
        <v/>
      </c>
      <c r="H23" s="133"/>
      <c r="I23" s="140" t="s">
        <v>2438</v>
      </c>
    </row>
    <row r="24" customHeight="1" spans="1:9">
      <c r="A24" s="128" t="str">
        <f t="shared" si="0"/>
        <v/>
      </c>
      <c r="B24" s="129"/>
      <c r="C24" s="130"/>
      <c r="D24" s="131"/>
      <c r="E24" s="132"/>
      <c r="F24" s="132"/>
      <c r="G24" s="132" t="str">
        <f t="shared" si="1"/>
        <v/>
      </c>
      <c r="H24" s="133"/>
      <c r="I24" s="140" t="s">
        <v>2439</v>
      </c>
    </row>
    <row r="25" customHeight="1" spans="1:9">
      <c r="A25" s="128" t="str">
        <f t="shared" si="0"/>
        <v/>
      </c>
      <c r="B25" s="129"/>
      <c r="C25" s="130"/>
      <c r="D25" s="131"/>
      <c r="E25" s="132"/>
      <c r="F25" s="132"/>
      <c r="G25" s="132" t="str">
        <f t="shared" si="1"/>
        <v/>
      </c>
      <c r="H25" s="133"/>
      <c r="I25" s="140" t="s">
        <v>2440</v>
      </c>
    </row>
    <row r="26" customHeight="1" spans="1:9">
      <c r="A26" s="128" t="str">
        <f t="shared" si="0"/>
        <v/>
      </c>
      <c r="B26" s="129"/>
      <c r="C26" s="130"/>
      <c r="D26" s="131"/>
      <c r="E26" s="132"/>
      <c r="F26" s="132"/>
      <c r="G26" s="132" t="str">
        <f t="shared" si="1"/>
        <v/>
      </c>
      <c r="H26" s="133"/>
      <c r="I26" s="140" t="s">
        <v>2441</v>
      </c>
    </row>
    <row r="27" customHeight="1" spans="1:9">
      <c r="A27" s="133" t="s">
        <v>2442</v>
      </c>
      <c r="B27" s="133"/>
      <c r="C27" s="126"/>
      <c r="D27" s="126"/>
      <c r="E27" s="132">
        <f>SUM(E7:E26)</f>
        <v>0</v>
      </c>
      <c r="F27" s="132">
        <f>SUM(F7:F26)</f>
        <v>0</v>
      </c>
      <c r="G27" s="132" t="str">
        <f t="shared" si="1"/>
        <v/>
      </c>
      <c r="H27" s="133"/>
      <c r="I27" s="137"/>
    </row>
    <row r="28" customHeight="1" spans="1:9">
      <c r="A28" s="117" t="str">
        <f>基本信息输入表!$K$6&amp;"填表人："&amp;基本信息输入表!$M$68</f>
        <v>产权持有单位填表人：包娴</v>
      </c>
      <c r="B28" s="117"/>
      <c r="C28" s="134"/>
      <c r="D28" s="135"/>
      <c r="E28" s="136"/>
      <c r="F28" s="136" t="str">
        <f>"评估人员："&amp;基本信息输入表!$Q$68</f>
        <v>评估人员：资谷才、王晓</v>
      </c>
      <c r="G28" s="136"/>
      <c r="H28" s="117"/>
      <c r="I28" s="137" t="s">
        <v>837</v>
      </c>
    </row>
    <row r="29" spans="1:9">
      <c r="A29" s="137" t="str">
        <f>"填表日期："&amp;YEAR(基本信息输入表!$O$68)&amp;"年"&amp;MONTH(基本信息输入表!$O$68)&amp;"月"&amp;DAY(基本信息输入表!$O$68)&amp;"日"</f>
        <v>填表日期：2024年5月8日</v>
      </c>
      <c r="B29" s="137"/>
      <c r="C29" s="137"/>
      <c r="D29" s="138"/>
      <c r="E29" s="137"/>
      <c r="F29" s="137"/>
      <c r="G29" s="139"/>
      <c r="H29" s="137"/>
      <c r="I29" s="137"/>
    </row>
    <row r="30" spans="1:9">
      <c r="A30" s="137"/>
      <c r="B30" s="137"/>
      <c r="C30" s="137"/>
      <c r="D30" s="138"/>
      <c r="E30" s="137"/>
      <c r="F30" s="137"/>
      <c r="G30" s="139"/>
      <c r="H30" s="137"/>
      <c r="I30" s="137"/>
    </row>
  </sheetData>
  <mergeCells count="4">
    <mergeCell ref="A2:H2"/>
    <mergeCell ref="A3:G3"/>
    <mergeCell ref="A4:H4"/>
    <mergeCell ref="G5:H5"/>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pageSetUpPr fitToPage="1"/>
  </sheetPr>
  <dimension ref="A1:N29"/>
  <sheetViews>
    <sheetView showGridLines="0" zoomScale="96" zoomScaleNormal="96" topLeftCell="A4" workbookViewId="0">
      <selection activeCell="R42" sqref="R42"/>
    </sheetView>
  </sheetViews>
  <sheetFormatPr defaultColWidth="9" defaultRowHeight="15.75" customHeight="1"/>
  <cols>
    <col min="1" max="1" width="5.16666666666667" style="9" customWidth="1"/>
    <col min="2" max="2" width="15.6666666666667" style="9" customWidth="1"/>
    <col min="3" max="3" width="13.5" style="9" customWidth="1"/>
    <col min="4" max="4" width="10.6666666666667" style="9" customWidth="1"/>
    <col min="5" max="5" width="8.16666666666667" style="9" customWidth="1"/>
    <col min="6" max="6" width="7" style="9" customWidth="1"/>
    <col min="7" max="7" width="9.66666666666667" style="9" customWidth="1"/>
    <col min="8" max="8" width="8.16666666666667" style="9" customWidth="1"/>
    <col min="9" max="9" width="10.1666666666667" style="9" customWidth="1"/>
    <col min="10" max="10" width="9.5" style="9" customWidth="1"/>
    <col min="11" max="11" width="10" style="9" customWidth="1"/>
    <col min="12" max="12" width="9.5" style="9" customWidth="1"/>
    <col min="13" max="13" width="8.16666666666667" style="9" customWidth="1"/>
    <col min="14" max="15" width="9" style="9" customWidth="1"/>
    <col min="16" max="16384" width="9" style="9"/>
  </cols>
  <sheetData>
    <row r="1" customHeight="1" spans="1:1">
      <c r="A1" s="10" t="s">
        <v>0</v>
      </c>
    </row>
    <row r="2" s="7" customFormat="1" ht="30" customHeight="1" spans="1:1">
      <c r="A2" s="11" t="s">
        <v>127</v>
      </c>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2443</v>
      </c>
    </row>
    <row r="5" customHeight="1" spans="1:13">
      <c r="A5" s="14" t="str">
        <f>基本信息输入表!K6&amp;"："&amp;基本信息输入表!M6</f>
        <v>产权持有单位：昆明中石油昆仑车用天然气有限公司</v>
      </c>
      <c r="B5" s="15"/>
      <c r="C5" s="15"/>
      <c r="D5" s="15"/>
      <c r="E5" s="15"/>
      <c r="M5" s="13" t="s">
        <v>1484</v>
      </c>
    </row>
    <row r="6" s="8" customFormat="1" ht="12.75" customHeight="1" spans="1:13">
      <c r="A6" s="32" t="s">
        <v>4</v>
      </c>
      <c r="B6" s="32" t="s">
        <v>2444</v>
      </c>
      <c r="C6" s="32" t="s">
        <v>2445</v>
      </c>
      <c r="D6" s="99" t="s">
        <v>1488</v>
      </c>
      <c r="E6" s="32" t="s">
        <v>6</v>
      </c>
      <c r="F6" s="84"/>
      <c r="G6" s="81"/>
      <c r="H6" s="99" t="s">
        <v>1232</v>
      </c>
      <c r="I6" s="32" t="s">
        <v>7</v>
      </c>
      <c r="J6" s="84"/>
      <c r="K6" s="81"/>
      <c r="L6" s="99" t="s">
        <v>2446</v>
      </c>
      <c r="M6" s="99" t="s">
        <v>176</v>
      </c>
    </row>
    <row r="7" s="8" customFormat="1" ht="12.75" customHeight="1" spans="1:14">
      <c r="A7" s="100"/>
      <c r="B7" s="100"/>
      <c r="C7" s="100"/>
      <c r="D7" s="100"/>
      <c r="E7" s="105" t="s">
        <v>1251</v>
      </c>
      <c r="F7" s="105" t="s">
        <v>1252</v>
      </c>
      <c r="G7" s="105" t="s">
        <v>1253</v>
      </c>
      <c r="H7" s="100"/>
      <c r="I7" s="105" t="s">
        <v>1254</v>
      </c>
      <c r="J7" s="105" t="s">
        <v>1255</v>
      </c>
      <c r="K7" s="105" t="s">
        <v>1253</v>
      </c>
      <c r="L7" s="100"/>
      <c r="M7" s="100"/>
      <c r="N7" s="8" t="s">
        <v>1501</v>
      </c>
    </row>
    <row r="8" ht="12.75" customHeight="1" spans="1:14">
      <c r="A8" s="101" t="str">
        <f>IF(B8="","",ROW()-7)</f>
        <v/>
      </c>
      <c r="B8" s="102"/>
      <c r="C8" s="102"/>
      <c r="D8" s="102"/>
      <c r="E8" s="111"/>
      <c r="F8" s="111"/>
      <c r="G8" s="111"/>
      <c r="H8" s="111"/>
      <c r="I8" s="107"/>
      <c r="J8" s="107"/>
      <c r="K8" s="107"/>
      <c r="L8" s="30" t="str">
        <f>IF(G8-H8=0,"",(K8-G8+H8)/(G8-H8)*100)</f>
        <v/>
      </c>
      <c r="M8" s="102"/>
      <c r="N8" s="8" t="s">
        <v>2447</v>
      </c>
    </row>
    <row r="9" ht="12.75" customHeight="1" spans="1:14">
      <c r="A9" s="101" t="str">
        <f t="shared" ref="A9:A24" si="0">IF(B9="","",ROW()-7)</f>
        <v/>
      </c>
      <c r="B9" s="102"/>
      <c r="C9" s="102"/>
      <c r="D9" s="102"/>
      <c r="E9" s="111"/>
      <c r="F9" s="111"/>
      <c r="G9" s="111"/>
      <c r="H9" s="111"/>
      <c r="I9" s="107"/>
      <c r="J9" s="107"/>
      <c r="K9" s="107"/>
      <c r="L9" s="30" t="str">
        <f t="shared" ref="L9:L27" si="1">IF(G9-H9=0,"",(K9-G9+H9)/(G9-H9)*100)</f>
        <v/>
      </c>
      <c r="M9" s="102"/>
      <c r="N9" s="8" t="s">
        <v>2448</v>
      </c>
    </row>
    <row r="10" ht="12.75" customHeight="1" spans="1:14">
      <c r="A10" s="101" t="str">
        <f t="shared" si="0"/>
        <v/>
      </c>
      <c r="B10" s="102"/>
      <c r="C10" s="102"/>
      <c r="D10" s="102"/>
      <c r="E10" s="111"/>
      <c r="F10" s="111"/>
      <c r="G10" s="111"/>
      <c r="H10" s="111"/>
      <c r="I10" s="107"/>
      <c r="J10" s="107"/>
      <c r="K10" s="107"/>
      <c r="L10" s="30" t="str">
        <f t="shared" si="1"/>
        <v/>
      </c>
      <c r="M10" s="102"/>
      <c r="N10" s="8" t="s">
        <v>2449</v>
      </c>
    </row>
    <row r="11" ht="12.75" customHeight="1" spans="1:14">
      <c r="A11" s="101" t="str">
        <f t="shared" si="0"/>
        <v/>
      </c>
      <c r="B11" s="102"/>
      <c r="C11" s="102"/>
      <c r="D11" s="102"/>
      <c r="E11" s="111"/>
      <c r="F11" s="111"/>
      <c r="G11" s="111"/>
      <c r="H11" s="111"/>
      <c r="I11" s="107"/>
      <c r="J11" s="107"/>
      <c r="K11" s="107"/>
      <c r="L11" s="30" t="str">
        <f t="shared" si="1"/>
        <v/>
      </c>
      <c r="M11" s="102"/>
      <c r="N11" s="8" t="s">
        <v>2450</v>
      </c>
    </row>
    <row r="12" ht="12.75" customHeight="1" spans="1:14">
      <c r="A12" s="101" t="str">
        <f t="shared" si="0"/>
        <v/>
      </c>
      <c r="B12" s="102"/>
      <c r="C12" s="102"/>
      <c r="D12" s="102"/>
      <c r="E12" s="111"/>
      <c r="F12" s="111"/>
      <c r="G12" s="111"/>
      <c r="H12" s="111"/>
      <c r="I12" s="107"/>
      <c r="J12" s="107"/>
      <c r="K12" s="107"/>
      <c r="L12" s="30" t="str">
        <f t="shared" si="1"/>
        <v/>
      </c>
      <c r="M12" s="102"/>
      <c r="N12" s="8" t="s">
        <v>2451</v>
      </c>
    </row>
    <row r="13" ht="12.75" customHeight="1" spans="1:14">
      <c r="A13" s="101" t="str">
        <f t="shared" si="0"/>
        <v/>
      </c>
      <c r="B13" s="102"/>
      <c r="C13" s="102"/>
      <c r="D13" s="102"/>
      <c r="E13" s="111"/>
      <c r="F13" s="111"/>
      <c r="G13" s="111"/>
      <c r="H13" s="111"/>
      <c r="I13" s="107"/>
      <c r="J13" s="107"/>
      <c r="K13" s="107"/>
      <c r="L13" s="30" t="str">
        <f t="shared" si="1"/>
        <v/>
      </c>
      <c r="M13" s="102"/>
      <c r="N13" s="8" t="s">
        <v>2452</v>
      </c>
    </row>
    <row r="14" ht="12.75" customHeight="1" spans="1:14">
      <c r="A14" s="101" t="str">
        <f t="shared" si="0"/>
        <v/>
      </c>
      <c r="B14" s="102"/>
      <c r="C14" s="102"/>
      <c r="D14" s="102"/>
      <c r="E14" s="111"/>
      <c r="F14" s="111"/>
      <c r="G14" s="111"/>
      <c r="H14" s="111"/>
      <c r="I14" s="107"/>
      <c r="J14" s="107"/>
      <c r="K14" s="107"/>
      <c r="L14" s="30" t="str">
        <f t="shared" si="1"/>
        <v/>
      </c>
      <c r="M14" s="102"/>
      <c r="N14" s="8" t="s">
        <v>2453</v>
      </c>
    </row>
    <row r="15" ht="12.75" customHeight="1" spans="1:14">
      <c r="A15" s="101" t="str">
        <f t="shared" si="0"/>
        <v/>
      </c>
      <c r="B15" s="102"/>
      <c r="C15" s="102"/>
      <c r="D15" s="102"/>
      <c r="E15" s="111"/>
      <c r="F15" s="111"/>
      <c r="G15" s="111"/>
      <c r="H15" s="111"/>
      <c r="I15" s="107"/>
      <c r="J15" s="107"/>
      <c r="K15" s="107"/>
      <c r="L15" s="30" t="str">
        <f t="shared" si="1"/>
        <v/>
      </c>
      <c r="M15" s="102"/>
      <c r="N15" s="8" t="s">
        <v>2454</v>
      </c>
    </row>
    <row r="16" ht="12.75" customHeight="1" spans="1:14">
      <c r="A16" s="101" t="str">
        <f t="shared" si="0"/>
        <v/>
      </c>
      <c r="B16" s="102"/>
      <c r="C16" s="102"/>
      <c r="D16" s="102"/>
      <c r="E16" s="111"/>
      <c r="F16" s="111"/>
      <c r="G16" s="111"/>
      <c r="H16" s="111"/>
      <c r="I16" s="107"/>
      <c r="J16" s="107"/>
      <c r="K16" s="107"/>
      <c r="L16" s="30" t="str">
        <f t="shared" si="1"/>
        <v/>
      </c>
      <c r="M16" s="102"/>
      <c r="N16" s="8" t="s">
        <v>2455</v>
      </c>
    </row>
    <row r="17" ht="12.75" customHeight="1" spans="1:14">
      <c r="A17" s="101" t="str">
        <f t="shared" si="0"/>
        <v/>
      </c>
      <c r="B17" s="102"/>
      <c r="C17" s="102"/>
      <c r="D17" s="102"/>
      <c r="E17" s="111"/>
      <c r="F17" s="111"/>
      <c r="G17" s="111"/>
      <c r="H17" s="111"/>
      <c r="I17" s="107"/>
      <c r="J17" s="107"/>
      <c r="K17" s="107"/>
      <c r="L17" s="30" t="str">
        <f t="shared" si="1"/>
        <v/>
      </c>
      <c r="M17" s="102"/>
      <c r="N17" s="8" t="s">
        <v>2456</v>
      </c>
    </row>
    <row r="18" ht="12.75" customHeight="1" spans="1:14">
      <c r="A18" s="101" t="str">
        <f t="shared" si="0"/>
        <v/>
      </c>
      <c r="B18" s="102"/>
      <c r="C18" s="102"/>
      <c r="D18" s="102"/>
      <c r="E18" s="111"/>
      <c r="F18" s="111"/>
      <c r="G18" s="111"/>
      <c r="H18" s="111"/>
      <c r="I18" s="107"/>
      <c r="J18" s="107"/>
      <c r="K18" s="107"/>
      <c r="L18" s="30" t="str">
        <f t="shared" si="1"/>
        <v/>
      </c>
      <c r="M18" s="102"/>
      <c r="N18" s="8" t="s">
        <v>2457</v>
      </c>
    </row>
    <row r="19" ht="12.75" customHeight="1" spans="1:14">
      <c r="A19" s="101" t="str">
        <f t="shared" si="0"/>
        <v/>
      </c>
      <c r="B19" s="102"/>
      <c r="C19" s="102"/>
      <c r="D19" s="102"/>
      <c r="E19" s="111"/>
      <c r="F19" s="111"/>
      <c r="G19" s="111"/>
      <c r="H19" s="111"/>
      <c r="I19" s="107"/>
      <c r="J19" s="107"/>
      <c r="K19" s="107"/>
      <c r="L19" s="30" t="str">
        <f t="shared" si="1"/>
        <v/>
      </c>
      <c r="M19" s="102"/>
      <c r="N19" s="8" t="s">
        <v>2458</v>
      </c>
    </row>
    <row r="20" ht="12.75" customHeight="1" spans="1:14">
      <c r="A20" s="101" t="str">
        <f t="shared" si="0"/>
        <v/>
      </c>
      <c r="B20" s="102"/>
      <c r="C20" s="102"/>
      <c r="D20" s="102"/>
      <c r="E20" s="111"/>
      <c r="F20" s="111"/>
      <c r="G20" s="111"/>
      <c r="H20" s="111"/>
      <c r="I20" s="107"/>
      <c r="J20" s="107"/>
      <c r="K20" s="107"/>
      <c r="L20" s="30" t="str">
        <f t="shared" si="1"/>
        <v/>
      </c>
      <c r="M20" s="102"/>
      <c r="N20" s="8" t="s">
        <v>2459</v>
      </c>
    </row>
    <row r="21" ht="12.75" customHeight="1" spans="1:14">
      <c r="A21" s="101" t="str">
        <f t="shared" si="0"/>
        <v/>
      </c>
      <c r="B21" s="102"/>
      <c r="C21" s="102"/>
      <c r="D21" s="102"/>
      <c r="E21" s="111"/>
      <c r="F21" s="111"/>
      <c r="G21" s="111"/>
      <c r="H21" s="111"/>
      <c r="I21" s="107"/>
      <c r="J21" s="107"/>
      <c r="K21" s="107"/>
      <c r="L21" s="30" t="str">
        <f t="shared" si="1"/>
        <v/>
      </c>
      <c r="M21" s="102"/>
      <c r="N21" s="8" t="s">
        <v>2460</v>
      </c>
    </row>
    <row r="22" ht="12.75" customHeight="1" spans="1:14">
      <c r="A22" s="101" t="str">
        <f t="shared" si="0"/>
        <v/>
      </c>
      <c r="B22" s="102"/>
      <c r="C22" s="102"/>
      <c r="D22" s="102"/>
      <c r="E22" s="111"/>
      <c r="F22" s="111"/>
      <c r="G22" s="111"/>
      <c r="H22" s="111"/>
      <c r="I22" s="107"/>
      <c r="J22" s="107"/>
      <c r="K22" s="107"/>
      <c r="L22" s="30" t="str">
        <f t="shared" si="1"/>
        <v/>
      </c>
      <c r="M22" s="102"/>
      <c r="N22" s="8" t="s">
        <v>2461</v>
      </c>
    </row>
    <row r="23" ht="12.75" customHeight="1" spans="1:14">
      <c r="A23" s="101" t="str">
        <f t="shared" si="0"/>
        <v/>
      </c>
      <c r="B23" s="102"/>
      <c r="C23" s="102"/>
      <c r="D23" s="102"/>
      <c r="E23" s="111"/>
      <c r="F23" s="111"/>
      <c r="G23" s="111"/>
      <c r="H23" s="111"/>
      <c r="I23" s="107"/>
      <c r="J23" s="107"/>
      <c r="K23" s="107"/>
      <c r="L23" s="30" t="str">
        <f t="shared" si="1"/>
        <v/>
      </c>
      <c r="M23" s="102"/>
      <c r="N23" s="8" t="s">
        <v>2462</v>
      </c>
    </row>
    <row r="24" ht="12.75" customHeight="1" spans="1:14">
      <c r="A24" s="101" t="str">
        <f t="shared" si="0"/>
        <v/>
      </c>
      <c r="B24" s="102"/>
      <c r="C24" s="102"/>
      <c r="D24" s="102"/>
      <c r="E24" s="111"/>
      <c r="F24" s="111"/>
      <c r="G24" s="111"/>
      <c r="H24" s="111"/>
      <c r="I24" s="107"/>
      <c r="J24" s="107"/>
      <c r="K24" s="107"/>
      <c r="L24" s="30" t="str">
        <f t="shared" si="1"/>
        <v/>
      </c>
      <c r="M24" s="102"/>
      <c r="N24" s="8" t="s">
        <v>2463</v>
      </c>
    </row>
    <row r="25" ht="12.75" customHeight="1" spans="1:13">
      <c r="A25" s="112" t="s">
        <v>2464</v>
      </c>
      <c r="B25" s="113"/>
      <c r="C25" s="113"/>
      <c r="D25" s="114"/>
      <c r="E25" s="115">
        <f>SUM(E8:E24)</f>
        <v>0</v>
      </c>
      <c r="F25" s="115"/>
      <c r="G25" s="115">
        <f>SUM(G8:G24)</f>
        <v>0</v>
      </c>
      <c r="H25" s="115">
        <f>SUM(H8:H24)</f>
        <v>0</v>
      </c>
      <c r="I25" s="22"/>
      <c r="J25" s="22"/>
      <c r="K25" s="115">
        <f>SUM(K8:K24)</f>
        <v>0</v>
      </c>
      <c r="L25" s="30" t="str">
        <f t="shared" si="1"/>
        <v/>
      </c>
      <c r="M25" s="20"/>
    </row>
    <row r="26" ht="12.75" customHeight="1" spans="1:13">
      <c r="A26" s="112" t="s">
        <v>2465</v>
      </c>
      <c r="B26" s="113"/>
      <c r="C26" s="113"/>
      <c r="D26" s="114"/>
      <c r="E26" s="22"/>
      <c r="F26" s="22"/>
      <c r="G26" s="22">
        <f>H25</f>
        <v>0</v>
      </c>
      <c r="H26" s="22"/>
      <c r="I26" s="22"/>
      <c r="J26" s="22"/>
      <c r="K26" s="22"/>
      <c r="L26" s="30"/>
      <c r="M26" s="20"/>
    </row>
    <row r="27" customHeight="1" spans="1:13">
      <c r="A27" s="97" t="s">
        <v>2466</v>
      </c>
      <c r="B27" s="116"/>
      <c r="C27" s="116"/>
      <c r="D27" s="98"/>
      <c r="E27" s="30"/>
      <c r="F27" s="30"/>
      <c r="G27" s="30">
        <f>G25-G26</f>
        <v>0</v>
      </c>
      <c r="H27" s="30"/>
      <c r="I27" s="30"/>
      <c r="J27" s="30"/>
      <c r="K27" s="30">
        <f>K25</f>
        <v>0</v>
      </c>
      <c r="L27" s="30" t="str">
        <f t="shared" si="1"/>
        <v/>
      </c>
      <c r="M27" s="26"/>
    </row>
    <row r="28" customHeight="1" spans="1:14">
      <c r="A28" s="9" t="str">
        <f>基本信息输入表!$K$6&amp;"填表人："&amp;基本信息输入表!$M$69</f>
        <v>产权持有单位填表人：包娴</v>
      </c>
      <c r="K28" s="9" t="str">
        <f>"评估人员："&amp;基本信息输入表!$Q$69</f>
        <v>评估人员：资谷才、王晓</v>
      </c>
      <c r="L28" s="13"/>
      <c r="N28" s="9" t="s">
        <v>1523</v>
      </c>
    </row>
    <row r="29" customHeight="1" spans="1:12">
      <c r="A29" s="9" t="str">
        <f>"填表日期："&amp;YEAR(基本信息输入表!$O$69)&amp;"年"&amp;MONTH(基本信息输入表!$O$69)&amp;"月"&amp;DAY(基本信息输入表!$O$69)&amp;"日"</f>
        <v>填表日期：2024年5月8日</v>
      </c>
      <c r="L29" s="13"/>
    </row>
  </sheetData>
  <mergeCells count="16">
    <mergeCell ref="A2:M2"/>
    <mergeCell ref="A3:M3"/>
    <mergeCell ref="L4:M4"/>
    <mergeCell ref="A5:E5"/>
    <mergeCell ref="E6:G6"/>
    <mergeCell ref="I6:K6"/>
    <mergeCell ref="A25:D25"/>
    <mergeCell ref="A26:D26"/>
    <mergeCell ref="A27:D27"/>
    <mergeCell ref="A6:A7"/>
    <mergeCell ref="B6:B7"/>
    <mergeCell ref="C6:C7"/>
    <mergeCell ref="D6:D7"/>
    <mergeCell ref="H6:H7"/>
    <mergeCell ref="L6:L7"/>
    <mergeCell ref="M6:M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pageSetUpPr fitToPage="1"/>
  </sheetPr>
  <dimension ref="A1:O30"/>
  <sheetViews>
    <sheetView showGridLines="0" zoomScale="96" zoomScaleNormal="96" topLeftCell="A4" workbookViewId="0">
      <selection activeCell="R27" sqref="R27"/>
    </sheetView>
  </sheetViews>
  <sheetFormatPr defaultColWidth="9" defaultRowHeight="15.75" customHeight="1"/>
  <cols>
    <col min="1" max="1" width="4.16666666666667" style="9" customWidth="1"/>
    <col min="2" max="2" width="12.1666666666667" style="9" customWidth="1"/>
    <col min="3" max="3" width="11.6666666666667" style="9" customWidth="1"/>
    <col min="4" max="4" width="8" style="9" customWidth="1"/>
    <col min="5" max="5" width="6.16666666666667" style="9" customWidth="1"/>
    <col min="6" max="6" width="8" style="9" customWidth="1"/>
    <col min="7" max="7" width="12.1666666666667" style="9" customWidth="1"/>
    <col min="8" max="8" width="9.66666666666667" style="9" customWidth="1"/>
    <col min="9" max="9" width="8.16666666666667" style="9" customWidth="1"/>
    <col min="10" max="10" width="10.1666666666667" style="9" customWidth="1"/>
    <col min="11" max="11" width="12.6666666666667" style="9" customWidth="1"/>
    <col min="12" max="12" width="9.5" style="9" customWidth="1"/>
    <col min="13" max="13" width="8.5" style="9" customWidth="1"/>
    <col min="14" max="14" width="10.6666666666667" style="9" customWidth="1"/>
    <col min="15" max="16" width="9" style="9" customWidth="1"/>
    <col min="17" max="16384" width="9" style="9"/>
  </cols>
  <sheetData>
    <row r="1" customHeight="1" spans="1:1">
      <c r="A1" s="10" t="s">
        <v>0</v>
      </c>
    </row>
    <row r="2" s="7" customFormat="1" ht="30" customHeight="1" spans="1:1">
      <c r="A2" s="11" t="s">
        <v>131</v>
      </c>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2467</v>
      </c>
    </row>
    <row r="5" customHeight="1" spans="1:14">
      <c r="A5" s="9" t="str">
        <f>基本信息输入表!K6&amp;"："&amp;基本信息输入表!M6</f>
        <v>产权持有单位：昆明中石油昆仑车用天然气有限公司</v>
      </c>
      <c r="L5" s="89" t="s">
        <v>840</v>
      </c>
      <c r="M5" s="15"/>
      <c r="N5" s="15"/>
    </row>
    <row r="6" s="8" customFormat="1" ht="12" customHeight="1" spans="1:14">
      <c r="A6" s="32" t="s">
        <v>4</v>
      </c>
      <c r="B6" s="32" t="s">
        <v>2468</v>
      </c>
      <c r="C6" s="99" t="s">
        <v>2469</v>
      </c>
      <c r="D6" s="99" t="s">
        <v>1250</v>
      </c>
      <c r="E6" s="99" t="s">
        <v>1251</v>
      </c>
      <c r="F6" s="99" t="s">
        <v>2060</v>
      </c>
      <c r="G6" s="32" t="s">
        <v>6</v>
      </c>
      <c r="H6" s="81"/>
      <c r="I6" s="79" t="s">
        <v>1232</v>
      </c>
      <c r="J6" s="32" t="s">
        <v>7</v>
      </c>
      <c r="K6" s="84"/>
      <c r="L6" s="81"/>
      <c r="M6" s="99" t="s">
        <v>683</v>
      </c>
      <c r="N6" s="99" t="s">
        <v>176</v>
      </c>
    </row>
    <row r="7" s="8" customFormat="1" ht="12.75" customHeight="1" spans="1:15">
      <c r="A7" s="100"/>
      <c r="B7" s="100"/>
      <c r="C7" s="100"/>
      <c r="D7" s="100"/>
      <c r="E7" s="100"/>
      <c r="F7" s="100"/>
      <c r="G7" s="108" t="s">
        <v>10</v>
      </c>
      <c r="H7" s="109" t="s">
        <v>11</v>
      </c>
      <c r="I7" s="95"/>
      <c r="J7" s="109" t="s">
        <v>10</v>
      </c>
      <c r="K7" s="110" t="s">
        <v>1394</v>
      </c>
      <c r="L7" s="109" t="s">
        <v>11</v>
      </c>
      <c r="M7" s="100"/>
      <c r="N7" s="100"/>
      <c r="O7" s="8" t="s">
        <v>1501</v>
      </c>
    </row>
    <row r="8" ht="12.75" customHeight="1" spans="1:15">
      <c r="A8" s="19" t="str">
        <f>IF(B8="","",ROW()-7)</f>
        <v/>
      </c>
      <c r="B8" s="67"/>
      <c r="C8" s="67"/>
      <c r="D8" s="67"/>
      <c r="E8" s="55"/>
      <c r="F8" s="21"/>
      <c r="G8" s="22"/>
      <c r="H8" s="55"/>
      <c r="I8" s="55"/>
      <c r="J8" s="22"/>
      <c r="K8" s="55"/>
      <c r="L8" s="55"/>
      <c r="M8" s="23" t="str">
        <f>IF(H8-I8=0,"",(L8-H8+I8)/(H8-I8)*100)</f>
        <v/>
      </c>
      <c r="N8" s="67"/>
      <c r="O8" s="8" t="s">
        <v>2470</v>
      </c>
    </row>
    <row r="9" ht="12.75" customHeight="1" spans="1:15">
      <c r="A9" s="19" t="str">
        <f t="shared" ref="A9:A24" si="0">IF(B9="","",ROW()-7)</f>
        <v/>
      </c>
      <c r="B9" s="67"/>
      <c r="C9" s="67"/>
      <c r="D9" s="67"/>
      <c r="E9" s="55"/>
      <c r="F9" s="21"/>
      <c r="G9" s="22"/>
      <c r="H9" s="55"/>
      <c r="I9" s="55"/>
      <c r="J9" s="22"/>
      <c r="K9" s="55"/>
      <c r="L9" s="55"/>
      <c r="M9" s="23" t="str">
        <f t="shared" ref="M9:M27" si="1">IF(H9-I9=0,"",(L9-H9+I9)/(H9-I9)*100)</f>
        <v/>
      </c>
      <c r="N9" s="67"/>
      <c r="O9" s="8" t="s">
        <v>2471</v>
      </c>
    </row>
    <row r="10" ht="12.75" customHeight="1" spans="1:15">
      <c r="A10" s="19" t="str">
        <f t="shared" si="0"/>
        <v/>
      </c>
      <c r="B10" s="67"/>
      <c r="C10" s="67"/>
      <c r="D10" s="67"/>
      <c r="E10" s="55"/>
      <c r="F10" s="21"/>
      <c r="G10" s="22"/>
      <c r="H10" s="55"/>
      <c r="I10" s="55"/>
      <c r="J10" s="22"/>
      <c r="K10" s="55"/>
      <c r="L10" s="55"/>
      <c r="M10" s="23" t="str">
        <f t="shared" si="1"/>
        <v/>
      </c>
      <c r="N10" s="67"/>
      <c r="O10" s="8" t="s">
        <v>2472</v>
      </c>
    </row>
    <row r="11" ht="12.75" customHeight="1" spans="1:15">
      <c r="A11" s="19" t="str">
        <f t="shared" si="0"/>
        <v/>
      </c>
      <c r="B11" s="67"/>
      <c r="C11" s="67"/>
      <c r="D11" s="67"/>
      <c r="E11" s="55"/>
      <c r="F11" s="21"/>
      <c r="G11" s="22"/>
      <c r="H11" s="55"/>
      <c r="I11" s="55"/>
      <c r="J11" s="22"/>
      <c r="K11" s="55"/>
      <c r="L11" s="55"/>
      <c r="M11" s="23" t="str">
        <f t="shared" si="1"/>
        <v/>
      </c>
      <c r="N11" s="67"/>
      <c r="O11" s="8" t="s">
        <v>2473</v>
      </c>
    </row>
    <row r="12" ht="12.75" customHeight="1" spans="1:15">
      <c r="A12" s="19" t="str">
        <f t="shared" si="0"/>
        <v/>
      </c>
      <c r="B12" s="67"/>
      <c r="C12" s="67"/>
      <c r="D12" s="67"/>
      <c r="E12" s="55"/>
      <c r="F12" s="21"/>
      <c r="G12" s="22"/>
      <c r="H12" s="55"/>
      <c r="I12" s="55"/>
      <c r="J12" s="22"/>
      <c r="K12" s="55"/>
      <c r="L12" s="55"/>
      <c r="M12" s="23" t="str">
        <f t="shared" si="1"/>
        <v/>
      </c>
      <c r="N12" s="67"/>
      <c r="O12" s="8" t="s">
        <v>2474</v>
      </c>
    </row>
    <row r="13" ht="12.75" customHeight="1" spans="1:15">
      <c r="A13" s="19" t="str">
        <f t="shared" si="0"/>
        <v/>
      </c>
      <c r="B13" s="67"/>
      <c r="C13" s="67"/>
      <c r="D13" s="67"/>
      <c r="E13" s="55"/>
      <c r="F13" s="21"/>
      <c r="G13" s="22"/>
      <c r="H13" s="55"/>
      <c r="I13" s="55"/>
      <c r="J13" s="22"/>
      <c r="K13" s="55"/>
      <c r="L13" s="55"/>
      <c r="M13" s="23" t="str">
        <f t="shared" si="1"/>
        <v/>
      </c>
      <c r="N13" s="67"/>
      <c r="O13" s="8" t="s">
        <v>2475</v>
      </c>
    </row>
    <row r="14" ht="12.75" customHeight="1" spans="1:15">
      <c r="A14" s="19" t="str">
        <f t="shared" si="0"/>
        <v/>
      </c>
      <c r="B14" s="67"/>
      <c r="C14" s="67"/>
      <c r="D14" s="67"/>
      <c r="E14" s="55"/>
      <c r="F14" s="21"/>
      <c r="G14" s="22"/>
      <c r="H14" s="55"/>
      <c r="I14" s="55"/>
      <c r="J14" s="22"/>
      <c r="K14" s="55"/>
      <c r="L14" s="55"/>
      <c r="M14" s="23" t="str">
        <f t="shared" si="1"/>
        <v/>
      </c>
      <c r="N14" s="67"/>
      <c r="O14" s="8" t="s">
        <v>2476</v>
      </c>
    </row>
    <row r="15" ht="12.75" customHeight="1" spans="1:15">
      <c r="A15" s="19" t="str">
        <f t="shared" si="0"/>
        <v/>
      </c>
      <c r="B15" s="67"/>
      <c r="C15" s="67"/>
      <c r="D15" s="67"/>
      <c r="E15" s="55"/>
      <c r="F15" s="21"/>
      <c r="G15" s="22"/>
      <c r="H15" s="55"/>
      <c r="I15" s="55"/>
      <c r="J15" s="22"/>
      <c r="K15" s="55"/>
      <c r="L15" s="55"/>
      <c r="M15" s="23" t="str">
        <f t="shared" si="1"/>
        <v/>
      </c>
      <c r="N15" s="67"/>
      <c r="O15" s="8" t="s">
        <v>2477</v>
      </c>
    </row>
    <row r="16" ht="12.75" customHeight="1" spans="1:15">
      <c r="A16" s="19" t="str">
        <f t="shared" si="0"/>
        <v/>
      </c>
      <c r="B16" s="67"/>
      <c r="C16" s="67"/>
      <c r="D16" s="67"/>
      <c r="E16" s="55"/>
      <c r="F16" s="21"/>
      <c r="G16" s="22"/>
      <c r="H16" s="55"/>
      <c r="I16" s="55"/>
      <c r="J16" s="22"/>
      <c r="K16" s="55"/>
      <c r="L16" s="55"/>
      <c r="M16" s="23" t="str">
        <f t="shared" si="1"/>
        <v/>
      </c>
      <c r="N16" s="67"/>
      <c r="O16" s="8" t="s">
        <v>2478</v>
      </c>
    </row>
    <row r="17" ht="12.75" customHeight="1" spans="1:15">
      <c r="A17" s="19" t="str">
        <f t="shared" si="0"/>
        <v/>
      </c>
      <c r="B17" s="67"/>
      <c r="C17" s="67"/>
      <c r="D17" s="67"/>
      <c r="E17" s="55"/>
      <c r="F17" s="21"/>
      <c r="G17" s="22"/>
      <c r="H17" s="55"/>
      <c r="I17" s="55"/>
      <c r="J17" s="22"/>
      <c r="K17" s="55"/>
      <c r="L17" s="55"/>
      <c r="M17" s="23" t="str">
        <f t="shared" si="1"/>
        <v/>
      </c>
      <c r="N17" s="67"/>
      <c r="O17" s="8" t="s">
        <v>2479</v>
      </c>
    </row>
    <row r="18" ht="12.75" customHeight="1" spans="1:15">
      <c r="A18" s="19" t="str">
        <f t="shared" si="0"/>
        <v/>
      </c>
      <c r="B18" s="67"/>
      <c r="C18" s="67"/>
      <c r="D18" s="67"/>
      <c r="E18" s="55"/>
      <c r="F18" s="21"/>
      <c r="G18" s="22"/>
      <c r="H18" s="55"/>
      <c r="I18" s="55"/>
      <c r="J18" s="22"/>
      <c r="K18" s="55"/>
      <c r="L18" s="55"/>
      <c r="M18" s="23" t="str">
        <f t="shared" si="1"/>
        <v/>
      </c>
      <c r="N18" s="67"/>
      <c r="O18" s="8" t="s">
        <v>2480</v>
      </c>
    </row>
    <row r="19" ht="12.75" customHeight="1" spans="1:15">
      <c r="A19" s="19" t="str">
        <f t="shared" si="0"/>
        <v/>
      </c>
      <c r="B19" s="67"/>
      <c r="C19" s="67"/>
      <c r="D19" s="67"/>
      <c r="E19" s="55"/>
      <c r="F19" s="21"/>
      <c r="G19" s="22"/>
      <c r="H19" s="55"/>
      <c r="I19" s="55"/>
      <c r="J19" s="22"/>
      <c r="K19" s="55"/>
      <c r="L19" s="55"/>
      <c r="M19" s="23" t="str">
        <f t="shared" si="1"/>
        <v/>
      </c>
      <c r="N19" s="67"/>
      <c r="O19" s="8" t="s">
        <v>2481</v>
      </c>
    </row>
    <row r="20" ht="12.75" customHeight="1" spans="1:15">
      <c r="A20" s="19" t="str">
        <f t="shared" si="0"/>
        <v/>
      </c>
      <c r="B20" s="67"/>
      <c r="C20" s="67"/>
      <c r="D20" s="67"/>
      <c r="E20" s="55"/>
      <c r="F20" s="21"/>
      <c r="G20" s="22"/>
      <c r="H20" s="55"/>
      <c r="I20" s="55"/>
      <c r="J20" s="22"/>
      <c r="K20" s="55"/>
      <c r="L20" s="55"/>
      <c r="M20" s="23" t="str">
        <f t="shared" si="1"/>
        <v/>
      </c>
      <c r="N20" s="67"/>
      <c r="O20" s="8" t="s">
        <v>2482</v>
      </c>
    </row>
    <row r="21" ht="12.75" customHeight="1" spans="1:15">
      <c r="A21" s="19" t="str">
        <f t="shared" si="0"/>
        <v/>
      </c>
      <c r="B21" s="67"/>
      <c r="C21" s="67"/>
      <c r="D21" s="67"/>
      <c r="E21" s="55"/>
      <c r="F21" s="21"/>
      <c r="G21" s="22"/>
      <c r="H21" s="55"/>
      <c r="I21" s="55"/>
      <c r="J21" s="22"/>
      <c r="K21" s="55"/>
      <c r="L21" s="55"/>
      <c r="M21" s="23" t="str">
        <f t="shared" si="1"/>
        <v/>
      </c>
      <c r="N21" s="67"/>
      <c r="O21" s="8" t="s">
        <v>2483</v>
      </c>
    </row>
    <row r="22" ht="12.75" customHeight="1" spans="1:15">
      <c r="A22" s="19" t="str">
        <f t="shared" si="0"/>
        <v/>
      </c>
      <c r="B22" s="67"/>
      <c r="C22" s="67"/>
      <c r="D22" s="67"/>
      <c r="E22" s="55"/>
      <c r="F22" s="21"/>
      <c r="G22" s="22"/>
      <c r="H22" s="55"/>
      <c r="I22" s="55"/>
      <c r="J22" s="22"/>
      <c r="K22" s="55"/>
      <c r="L22" s="55"/>
      <c r="M22" s="23" t="str">
        <f t="shared" si="1"/>
        <v/>
      </c>
      <c r="N22" s="67"/>
      <c r="O22" s="8" t="s">
        <v>2484</v>
      </c>
    </row>
    <row r="23" ht="12.75" customHeight="1" spans="1:15">
      <c r="A23" s="19" t="str">
        <f t="shared" si="0"/>
        <v/>
      </c>
      <c r="B23" s="67"/>
      <c r="C23" s="67"/>
      <c r="D23" s="67"/>
      <c r="E23" s="55"/>
      <c r="F23" s="21"/>
      <c r="G23" s="22"/>
      <c r="H23" s="55"/>
      <c r="I23" s="55"/>
      <c r="J23" s="22"/>
      <c r="K23" s="55"/>
      <c r="L23" s="55"/>
      <c r="M23" s="23" t="str">
        <f t="shared" si="1"/>
        <v/>
      </c>
      <c r="N23" s="67"/>
      <c r="O23" s="8" t="s">
        <v>2485</v>
      </c>
    </row>
    <row r="24" ht="12.75" customHeight="1" spans="1:15">
      <c r="A24" s="19" t="str">
        <f t="shared" si="0"/>
        <v/>
      </c>
      <c r="B24" s="67"/>
      <c r="C24" s="67"/>
      <c r="D24" s="67"/>
      <c r="E24" s="55"/>
      <c r="F24" s="21"/>
      <c r="G24" s="22"/>
      <c r="H24" s="55"/>
      <c r="I24" s="55"/>
      <c r="J24" s="22"/>
      <c r="K24" s="55"/>
      <c r="L24" s="55"/>
      <c r="M24" s="23" t="str">
        <f t="shared" si="1"/>
        <v/>
      </c>
      <c r="N24" s="67"/>
      <c r="O24" s="8" t="s">
        <v>2486</v>
      </c>
    </row>
    <row r="25" ht="12.75" customHeight="1" spans="1:14">
      <c r="A25" s="19" t="s">
        <v>1564</v>
      </c>
      <c r="B25" s="84"/>
      <c r="C25" s="81"/>
      <c r="D25" s="20"/>
      <c r="E25" s="55"/>
      <c r="F25" s="53"/>
      <c r="G25" s="22">
        <f>SUM(G8:G24)</f>
        <v>0</v>
      </c>
      <c r="H25" s="22">
        <f>SUM(H8:H24)</f>
        <v>0</v>
      </c>
      <c r="I25" s="22">
        <f>SUM(I8:I24)</f>
        <v>0</v>
      </c>
      <c r="J25" s="22">
        <f>SUM(J8:J24)</f>
        <v>0</v>
      </c>
      <c r="K25" s="22"/>
      <c r="L25" s="22">
        <f>SUM(L8:L24)</f>
        <v>0</v>
      </c>
      <c r="M25" s="23" t="str">
        <f t="shared" si="1"/>
        <v/>
      </c>
      <c r="N25" s="20"/>
    </row>
    <row r="26" ht="12.75" customHeight="1" spans="1:14">
      <c r="A26" s="19" t="s">
        <v>2487</v>
      </c>
      <c r="B26" s="84"/>
      <c r="C26" s="81"/>
      <c r="D26" s="20"/>
      <c r="E26" s="55"/>
      <c r="F26" s="53"/>
      <c r="G26" s="22"/>
      <c r="H26" s="22">
        <f>I25</f>
        <v>0</v>
      </c>
      <c r="I26" s="22"/>
      <c r="J26" s="22"/>
      <c r="K26" s="22"/>
      <c r="L26" s="22"/>
      <c r="M26" s="23"/>
      <c r="N26" s="20"/>
    </row>
    <row r="27" customHeight="1" spans="1:14">
      <c r="A27" s="23" t="s">
        <v>2488</v>
      </c>
      <c r="B27" s="15"/>
      <c r="C27" s="24"/>
      <c r="D27" s="23"/>
      <c r="E27" s="23"/>
      <c r="F27" s="23"/>
      <c r="G27" s="30">
        <f>G25-G26</f>
        <v>0</v>
      </c>
      <c r="H27" s="30">
        <f>H25-H26</f>
        <v>0</v>
      </c>
      <c r="I27" s="30"/>
      <c r="J27" s="30">
        <f>J25</f>
        <v>0</v>
      </c>
      <c r="K27" s="23"/>
      <c r="L27" s="30">
        <f>L25</f>
        <v>0</v>
      </c>
      <c r="M27" s="23" t="str">
        <f t="shared" si="1"/>
        <v/>
      </c>
      <c r="N27" s="26"/>
    </row>
    <row r="28" customHeight="1" spans="1:15">
      <c r="A28" s="9" t="str">
        <f>基本信息输入表!$K$6&amp;"填表人："&amp;基本信息输入表!$M$71</f>
        <v>产权持有单位填表人：包娴</v>
      </c>
      <c r="L28" s="9" t="str">
        <f>"评估人员："&amp;基本信息输入表!$Q$71</f>
        <v>评估人员：资谷才、王晓</v>
      </c>
      <c r="O28" s="9" t="s">
        <v>1523</v>
      </c>
    </row>
    <row r="29" customHeight="1" spans="1:1">
      <c r="A29" s="9" t="str">
        <f>"填表日期："&amp;YEAR(基本信息输入表!$O$71)&amp;"年"&amp;MONTH(基本信息输入表!$O$71)&amp;"月"&amp;DAY(基本信息输入表!$O$71)&amp;"日"</f>
        <v>填表日期：2024年5月8日</v>
      </c>
    </row>
    <row r="30" customHeight="1" spans="15:15">
      <c r="O30" s="54"/>
    </row>
  </sheetData>
  <mergeCells count="18">
    <mergeCell ref="A2:N2"/>
    <mergeCell ref="A3:N3"/>
    <mergeCell ref="L4:N4"/>
    <mergeCell ref="L5:N5"/>
    <mergeCell ref="G6:H6"/>
    <mergeCell ref="J6:L6"/>
    <mergeCell ref="A25:C25"/>
    <mergeCell ref="A26:C26"/>
    <mergeCell ref="A27:C27"/>
    <mergeCell ref="A6:A7"/>
    <mergeCell ref="B6:B7"/>
    <mergeCell ref="C6:C7"/>
    <mergeCell ref="D6:D7"/>
    <mergeCell ref="E6:E7"/>
    <mergeCell ref="F6:F7"/>
    <mergeCell ref="I6:I7"/>
    <mergeCell ref="M6:M7"/>
    <mergeCell ref="N6:N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pageSetUpPr fitToPage="1"/>
  </sheetPr>
  <dimension ref="A1:Q29"/>
  <sheetViews>
    <sheetView showGridLines="0" zoomScale="96" zoomScaleNormal="96" topLeftCell="A2" workbookViewId="0">
      <selection activeCell="S18" sqref="S18"/>
    </sheetView>
  </sheetViews>
  <sheetFormatPr defaultColWidth="9" defaultRowHeight="15.75" customHeight="1"/>
  <cols>
    <col min="1" max="1" width="4.16666666666667" style="9" customWidth="1"/>
    <col min="2" max="2" width="8" style="9" customWidth="1"/>
    <col min="3" max="3" width="4.66666666666667" style="9" customWidth="1"/>
    <col min="4" max="4" width="13.1666666666667" style="9" customWidth="1"/>
    <col min="5" max="5" width="8" style="9" customWidth="1"/>
    <col min="6" max="6" width="4.91666666666667" style="9" customWidth="1"/>
    <col min="7" max="7" width="9" style="9" customWidth="1"/>
    <col min="8" max="8" width="11.1666666666667" style="9" customWidth="1"/>
    <col min="9" max="9" width="10.1666666666667" style="9" customWidth="1"/>
    <col min="10" max="10" width="11.6666666666667" style="9" customWidth="1"/>
    <col min="11" max="11" width="9" style="9" customWidth="1"/>
    <col min="12" max="12" width="9.66666666666667" style="9" customWidth="1"/>
    <col min="13" max="13" width="8.66666666666667" style="9" customWidth="1"/>
    <col min="14" max="14" width="10.6666666666667" style="9" customWidth="1"/>
    <col min="15" max="15" width="8" style="9" customWidth="1"/>
    <col min="16" max="16" width="5.5" style="9" customWidth="1"/>
    <col min="17" max="18" width="9" style="9" customWidth="1"/>
    <col min="19" max="16384" width="9" style="9"/>
  </cols>
  <sheetData>
    <row r="1" customHeight="1" spans="1:1">
      <c r="A1" s="10" t="s">
        <v>0</v>
      </c>
    </row>
    <row r="2" s="7" customFormat="1" ht="30" customHeight="1" spans="1:1">
      <c r="A2" s="11" t="s">
        <v>135</v>
      </c>
    </row>
    <row r="3" customHeight="1" spans="1:1">
      <c r="A3" s="8" t="str">
        <f>"评估基准日："&amp;TEXT(基本信息输入表!M7,"yyyy年mm月dd日")</f>
        <v>评估基准日：2024年04月30日</v>
      </c>
    </row>
    <row r="4" ht="14.25" customHeight="1" spans="1:16">
      <c r="A4" s="8"/>
      <c r="B4" s="8"/>
      <c r="C4" s="8"/>
      <c r="D4" s="8"/>
      <c r="E4" s="8"/>
      <c r="F4" s="8"/>
      <c r="G4" s="8"/>
      <c r="H4" s="8"/>
      <c r="I4" s="8"/>
      <c r="J4" s="8"/>
      <c r="K4" s="8"/>
      <c r="L4" s="8"/>
      <c r="M4" s="8"/>
      <c r="N4" s="8"/>
      <c r="O4" s="8"/>
      <c r="P4" s="8" t="s">
        <v>2489</v>
      </c>
    </row>
    <row r="5" customHeight="1" spans="1:16">
      <c r="A5" s="9" t="str">
        <f>基本信息输入表!K6&amp;"："&amp;基本信息输入表!M6</f>
        <v>产权持有单位：昆明中石油昆仑车用天然气有限公司</v>
      </c>
      <c r="P5" s="13" t="s">
        <v>840</v>
      </c>
    </row>
    <row r="6" s="8" customFormat="1" ht="12.75" customHeight="1" spans="1:16">
      <c r="A6" s="32" t="s">
        <v>4</v>
      </c>
      <c r="B6" s="99" t="s">
        <v>1941</v>
      </c>
      <c r="C6" s="32" t="s">
        <v>2490</v>
      </c>
      <c r="D6" s="99" t="s">
        <v>2491</v>
      </c>
      <c r="E6" s="99" t="s">
        <v>1250</v>
      </c>
      <c r="F6" s="99" t="s">
        <v>1251</v>
      </c>
      <c r="G6" s="99" t="s">
        <v>2492</v>
      </c>
      <c r="H6" s="99" t="s">
        <v>2493</v>
      </c>
      <c r="I6" s="32" t="s">
        <v>6</v>
      </c>
      <c r="J6" s="81"/>
      <c r="K6" s="99" t="s">
        <v>1232</v>
      </c>
      <c r="L6" s="32" t="s">
        <v>7</v>
      </c>
      <c r="M6" s="84"/>
      <c r="N6" s="81"/>
      <c r="O6" s="99" t="s">
        <v>683</v>
      </c>
      <c r="P6" s="99" t="s">
        <v>176</v>
      </c>
    </row>
    <row r="7" s="8" customFormat="1" ht="12.75" customHeight="1" spans="1:17">
      <c r="A7" s="100"/>
      <c r="B7" s="100"/>
      <c r="C7" s="100"/>
      <c r="D7" s="100"/>
      <c r="E7" s="100"/>
      <c r="F7" s="100"/>
      <c r="G7" s="100"/>
      <c r="H7" s="100"/>
      <c r="I7" s="105" t="s">
        <v>10</v>
      </c>
      <c r="J7" s="105" t="s">
        <v>11</v>
      </c>
      <c r="K7" s="100"/>
      <c r="L7" s="105" t="s">
        <v>10</v>
      </c>
      <c r="M7" s="106" t="s">
        <v>1394</v>
      </c>
      <c r="N7" s="105" t="s">
        <v>11</v>
      </c>
      <c r="O7" s="100"/>
      <c r="P7" s="100"/>
      <c r="Q7" s="8" t="s">
        <v>1501</v>
      </c>
    </row>
    <row r="8" ht="12.75" customHeight="1" spans="1:17">
      <c r="A8" s="101" t="str">
        <f>IF(C8="","",ROW()-7)</f>
        <v/>
      </c>
      <c r="B8" s="101"/>
      <c r="C8" s="102"/>
      <c r="D8" s="102"/>
      <c r="E8" s="102"/>
      <c r="F8" s="103"/>
      <c r="G8" s="104"/>
      <c r="H8" s="102"/>
      <c r="I8" s="22"/>
      <c r="J8" s="107"/>
      <c r="K8" s="107"/>
      <c r="L8" s="22"/>
      <c r="M8" s="107"/>
      <c r="N8" s="107"/>
      <c r="O8" s="30" t="str">
        <f>IF(J8-K8=0,"",(N8-J8+K8)/(J8-K8)*100)</f>
        <v/>
      </c>
      <c r="P8" s="102"/>
      <c r="Q8" s="8" t="s">
        <v>2494</v>
      </c>
    </row>
    <row r="9" ht="12.75" customHeight="1" spans="1:17">
      <c r="A9" s="101" t="str">
        <f t="shared" ref="A9:A24" si="0">IF(C9="","",ROW()-7)</f>
        <v/>
      </c>
      <c r="B9" s="101"/>
      <c r="C9" s="102"/>
      <c r="D9" s="102"/>
      <c r="E9" s="102"/>
      <c r="F9" s="103"/>
      <c r="G9" s="104"/>
      <c r="H9" s="102"/>
      <c r="I9" s="22"/>
      <c r="J9" s="107"/>
      <c r="K9" s="107"/>
      <c r="L9" s="22"/>
      <c r="M9" s="107"/>
      <c r="N9" s="107"/>
      <c r="O9" s="30" t="str">
        <f t="shared" ref="O9:O27" si="1">IF(J9-K9=0,"",(N9-J9+K9)/(J9-K9)*100)</f>
        <v/>
      </c>
      <c r="P9" s="102"/>
      <c r="Q9" s="8" t="s">
        <v>2495</v>
      </c>
    </row>
    <row r="10" ht="12.75" customHeight="1" spans="1:17">
      <c r="A10" s="101" t="str">
        <f t="shared" si="0"/>
        <v/>
      </c>
      <c r="B10" s="101"/>
      <c r="C10" s="102"/>
      <c r="D10" s="102"/>
      <c r="E10" s="102"/>
      <c r="F10" s="103"/>
      <c r="G10" s="104"/>
      <c r="H10" s="102"/>
      <c r="I10" s="22"/>
      <c r="J10" s="107"/>
      <c r="K10" s="107"/>
      <c r="L10" s="22"/>
      <c r="M10" s="107"/>
      <c r="N10" s="107"/>
      <c r="O10" s="30" t="str">
        <f t="shared" si="1"/>
        <v/>
      </c>
      <c r="P10" s="102"/>
      <c r="Q10" s="8" t="s">
        <v>2496</v>
      </c>
    </row>
    <row r="11" ht="12.75" customHeight="1" spans="1:17">
      <c r="A11" s="101" t="str">
        <f t="shared" si="0"/>
        <v/>
      </c>
      <c r="B11" s="101"/>
      <c r="C11" s="102"/>
      <c r="D11" s="102"/>
      <c r="E11" s="102"/>
      <c r="F11" s="103"/>
      <c r="G11" s="104"/>
      <c r="H11" s="102"/>
      <c r="I11" s="22"/>
      <c r="J11" s="107"/>
      <c r="K11" s="107"/>
      <c r="L11" s="22"/>
      <c r="M11" s="107"/>
      <c r="N11" s="107"/>
      <c r="O11" s="30" t="str">
        <f t="shared" si="1"/>
        <v/>
      </c>
      <c r="P11" s="102"/>
      <c r="Q11" s="8" t="s">
        <v>2497</v>
      </c>
    </row>
    <row r="12" ht="12.75" customHeight="1" spans="1:17">
      <c r="A12" s="101" t="str">
        <f t="shared" si="0"/>
        <v/>
      </c>
      <c r="B12" s="101"/>
      <c r="C12" s="102"/>
      <c r="D12" s="102"/>
      <c r="E12" s="102"/>
      <c r="F12" s="103"/>
      <c r="G12" s="104"/>
      <c r="H12" s="102"/>
      <c r="I12" s="22"/>
      <c r="J12" s="107"/>
      <c r="K12" s="107"/>
      <c r="L12" s="22"/>
      <c r="M12" s="107"/>
      <c r="N12" s="107"/>
      <c r="O12" s="30" t="str">
        <f t="shared" si="1"/>
        <v/>
      </c>
      <c r="P12" s="102"/>
      <c r="Q12" s="8" t="s">
        <v>2498</v>
      </c>
    </row>
    <row r="13" ht="12.75" customHeight="1" spans="1:17">
      <c r="A13" s="101" t="str">
        <f t="shared" si="0"/>
        <v/>
      </c>
      <c r="B13" s="101"/>
      <c r="C13" s="102"/>
      <c r="D13" s="102"/>
      <c r="E13" s="102"/>
      <c r="F13" s="103"/>
      <c r="G13" s="104"/>
      <c r="H13" s="102"/>
      <c r="I13" s="22"/>
      <c r="J13" s="107"/>
      <c r="K13" s="107"/>
      <c r="L13" s="22"/>
      <c r="M13" s="107"/>
      <c r="N13" s="107"/>
      <c r="O13" s="30" t="str">
        <f t="shared" si="1"/>
        <v/>
      </c>
      <c r="P13" s="102"/>
      <c r="Q13" s="8" t="s">
        <v>2499</v>
      </c>
    </row>
    <row r="14" ht="12.75" customHeight="1" spans="1:17">
      <c r="A14" s="101" t="str">
        <f t="shared" si="0"/>
        <v/>
      </c>
      <c r="B14" s="101"/>
      <c r="C14" s="102"/>
      <c r="D14" s="102"/>
      <c r="E14" s="102"/>
      <c r="F14" s="103"/>
      <c r="G14" s="104"/>
      <c r="H14" s="102"/>
      <c r="I14" s="22"/>
      <c r="J14" s="107"/>
      <c r="K14" s="107"/>
      <c r="L14" s="22"/>
      <c r="M14" s="107"/>
      <c r="N14" s="107"/>
      <c r="O14" s="30" t="str">
        <f t="shared" si="1"/>
        <v/>
      </c>
      <c r="P14" s="102"/>
      <c r="Q14" s="8" t="s">
        <v>2500</v>
      </c>
    </row>
    <row r="15" ht="12.75" customHeight="1" spans="1:17">
      <c r="A15" s="101" t="str">
        <f t="shared" si="0"/>
        <v/>
      </c>
      <c r="B15" s="101"/>
      <c r="C15" s="102"/>
      <c r="D15" s="102"/>
      <c r="E15" s="102"/>
      <c r="F15" s="103"/>
      <c r="G15" s="104"/>
      <c r="H15" s="102"/>
      <c r="I15" s="22"/>
      <c r="J15" s="107"/>
      <c r="K15" s="107"/>
      <c r="L15" s="22"/>
      <c r="M15" s="107"/>
      <c r="N15" s="107"/>
      <c r="O15" s="30" t="str">
        <f t="shared" si="1"/>
        <v/>
      </c>
      <c r="P15" s="102"/>
      <c r="Q15" s="8" t="s">
        <v>2501</v>
      </c>
    </row>
    <row r="16" ht="12.75" customHeight="1" spans="1:17">
      <c r="A16" s="101" t="str">
        <f t="shared" si="0"/>
        <v/>
      </c>
      <c r="B16" s="101"/>
      <c r="C16" s="102"/>
      <c r="D16" s="102"/>
      <c r="E16" s="102"/>
      <c r="F16" s="103"/>
      <c r="G16" s="104"/>
      <c r="H16" s="102"/>
      <c r="I16" s="22"/>
      <c r="J16" s="107"/>
      <c r="K16" s="107"/>
      <c r="L16" s="22"/>
      <c r="M16" s="107"/>
      <c r="N16" s="107"/>
      <c r="O16" s="30" t="str">
        <f t="shared" si="1"/>
        <v/>
      </c>
      <c r="P16" s="102"/>
      <c r="Q16" s="8" t="s">
        <v>2502</v>
      </c>
    </row>
    <row r="17" ht="12.75" customHeight="1" spans="1:17">
      <c r="A17" s="101" t="str">
        <f t="shared" si="0"/>
        <v/>
      </c>
      <c r="B17" s="101"/>
      <c r="C17" s="102"/>
      <c r="D17" s="102"/>
      <c r="E17" s="102"/>
      <c r="F17" s="103"/>
      <c r="G17" s="104"/>
      <c r="H17" s="102"/>
      <c r="I17" s="22"/>
      <c r="J17" s="107"/>
      <c r="K17" s="107"/>
      <c r="L17" s="22"/>
      <c r="M17" s="107"/>
      <c r="N17" s="107"/>
      <c r="O17" s="30" t="str">
        <f t="shared" si="1"/>
        <v/>
      </c>
      <c r="P17" s="102"/>
      <c r="Q17" s="8" t="s">
        <v>2503</v>
      </c>
    </row>
    <row r="18" ht="12.75" customHeight="1" spans="1:17">
      <c r="A18" s="101" t="str">
        <f t="shared" si="0"/>
        <v/>
      </c>
      <c r="B18" s="101"/>
      <c r="C18" s="102"/>
      <c r="D18" s="102"/>
      <c r="E18" s="102"/>
      <c r="F18" s="103"/>
      <c r="G18" s="104"/>
      <c r="H18" s="102"/>
      <c r="I18" s="22"/>
      <c r="J18" s="107"/>
      <c r="K18" s="107"/>
      <c r="L18" s="22"/>
      <c r="M18" s="107"/>
      <c r="N18" s="107"/>
      <c r="O18" s="30" t="str">
        <f t="shared" si="1"/>
        <v/>
      </c>
      <c r="P18" s="102"/>
      <c r="Q18" s="8" t="s">
        <v>2504</v>
      </c>
    </row>
    <row r="19" ht="12.75" customHeight="1" spans="1:17">
      <c r="A19" s="101" t="str">
        <f t="shared" si="0"/>
        <v/>
      </c>
      <c r="B19" s="101"/>
      <c r="C19" s="102"/>
      <c r="D19" s="102"/>
      <c r="E19" s="102"/>
      <c r="F19" s="103"/>
      <c r="G19" s="104"/>
      <c r="H19" s="102"/>
      <c r="I19" s="22"/>
      <c r="J19" s="107"/>
      <c r="K19" s="107"/>
      <c r="L19" s="22"/>
      <c r="M19" s="107"/>
      <c r="N19" s="107"/>
      <c r="O19" s="30" t="str">
        <f t="shared" si="1"/>
        <v/>
      </c>
      <c r="P19" s="102"/>
      <c r="Q19" s="8" t="s">
        <v>2505</v>
      </c>
    </row>
    <row r="20" ht="12.75" customHeight="1" spans="1:17">
      <c r="A20" s="101" t="str">
        <f t="shared" si="0"/>
        <v/>
      </c>
      <c r="B20" s="101"/>
      <c r="C20" s="102"/>
      <c r="D20" s="102"/>
      <c r="E20" s="102"/>
      <c r="F20" s="103"/>
      <c r="G20" s="104"/>
      <c r="H20" s="102"/>
      <c r="I20" s="22"/>
      <c r="J20" s="107"/>
      <c r="K20" s="107"/>
      <c r="L20" s="22"/>
      <c r="M20" s="107"/>
      <c r="N20" s="107"/>
      <c r="O20" s="30" t="str">
        <f t="shared" si="1"/>
        <v/>
      </c>
      <c r="P20" s="102"/>
      <c r="Q20" s="8" t="s">
        <v>2506</v>
      </c>
    </row>
    <row r="21" ht="12.75" customHeight="1" spans="1:17">
      <c r="A21" s="101" t="str">
        <f t="shared" si="0"/>
        <v/>
      </c>
      <c r="B21" s="101"/>
      <c r="C21" s="102"/>
      <c r="D21" s="102"/>
      <c r="E21" s="102"/>
      <c r="F21" s="103"/>
      <c r="G21" s="104"/>
      <c r="H21" s="102"/>
      <c r="I21" s="22"/>
      <c r="J21" s="107"/>
      <c r="K21" s="107"/>
      <c r="L21" s="22"/>
      <c r="M21" s="107"/>
      <c r="N21" s="107"/>
      <c r="O21" s="30" t="str">
        <f t="shared" si="1"/>
        <v/>
      </c>
      <c r="P21" s="102"/>
      <c r="Q21" s="8" t="s">
        <v>2507</v>
      </c>
    </row>
    <row r="22" ht="12.75" customHeight="1" spans="1:17">
      <c r="A22" s="101" t="str">
        <f t="shared" si="0"/>
        <v/>
      </c>
      <c r="B22" s="101"/>
      <c r="C22" s="102"/>
      <c r="D22" s="102"/>
      <c r="E22" s="102"/>
      <c r="F22" s="103"/>
      <c r="G22" s="104"/>
      <c r="H22" s="102"/>
      <c r="I22" s="22"/>
      <c r="J22" s="107"/>
      <c r="K22" s="107"/>
      <c r="L22" s="22"/>
      <c r="M22" s="107"/>
      <c r="N22" s="107"/>
      <c r="O22" s="30" t="str">
        <f t="shared" si="1"/>
        <v/>
      </c>
      <c r="P22" s="102"/>
      <c r="Q22" s="8" t="s">
        <v>2508</v>
      </c>
    </row>
    <row r="23" ht="12.75" customHeight="1" spans="1:17">
      <c r="A23" s="101" t="str">
        <f t="shared" si="0"/>
        <v/>
      </c>
      <c r="B23" s="101"/>
      <c r="C23" s="102"/>
      <c r="D23" s="102"/>
      <c r="E23" s="102"/>
      <c r="F23" s="103"/>
      <c r="G23" s="104"/>
      <c r="H23" s="102"/>
      <c r="I23" s="22"/>
      <c r="J23" s="107"/>
      <c r="K23" s="107"/>
      <c r="L23" s="22"/>
      <c r="M23" s="107"/>
      <c r="N23" s="107"/>
      <c r="O23" s="30" t="str">
        <f t="shared" si="1"/>
        <v/>
      </c>
      <c r="P23" s="102"/>
      <c r="Q23" s="8" t="s">
        <v>2509</v>
      </c>
    </row>
    <row r="24" ht="12.75" customHeight="1" spans="1:17">
      <c r="A24" s="101" t="str">
        <f t="shared" si="0"/>
        <v/>
      </c>
      <c r="B24" s="101"/>
      <c r="C24" s="102"/>
      <c r="D24" s="102"/>
      <c r="E24" s="102"/>
      <c r="F24" s="103"/>
      <c r="G24" s="104"/>
      <c r="H24" s="102"/>
      <c r="I24" s="22"/>
      <c r="J24" s="107"/>
      <c r="K24" s="107"/>
      <c r="L24" s="22"/>
      <c r="M24" s="107"/>
      <c r="N24" s="107"/>
      <c r="O24" s="30" t="str">
        <f t="shared" si="1"/>
        <v/>
      </c>
      <c r="P24" s="102"/>
      <c r="Q24" s="8" t="s">
        <v>2510</v>
      </c>
    </row>
    <row r="25" ht="12.75" customHeight="1" spans="1:16">
      <c r="A25" s="19" t="s">
        <v>2511</v>
      </c>
      <c r="B25" s="84"/>
      <c r="C25" s="84"/>
      <c r="D25" s="81"/>
      <c r="E25" s="20"/>
      <c r="F25" s="55"/>
      <c r="G25" s="53"/>
      <c r="H25" s="20"/>
      <c r="I25" s="22">
        <f>SUM(I8:I24)</f>
        <v>0</v>
      </c>
      <c r="J25" s="22">
        <f>SUM(J8:J24)</f>
        <v>0</v>
      </c>
      <c r="K25" s="22">
        <f>SUM(K8:K24)</f>
        <v>0</v>
      </c>
      <c r="L25" s="22">
        <f>SUM(L8:L24)</f>
        <v>0</v>
      </c>
      <c r="M25" s="22"/>
      <c r="N25" s="22">
        <f>SUM(N8:N24)</f>
        <v>0</v>
      </c>
      <c r="O25" s="30" t="str">
        <f t="shared" si="1"/>
        <v/>
      </c>
      <c r="P25" s="20"/>
    </row>
    <row r="26" ht="12.75" customHeight="1" spans="1:16">
      <c r="A26" s="19" t="s">
        <v>2512</v>
      </c>
      <c r="B26" s="84"/>
      <c r="C26" s="84"/>
      <c r="D26" s="81"/>
      <c r="E26" s="20"/>
      <c r="F26" s="55"/>
      <c r="G26" s="53"/>
      <c r="H26" s="20"/>
      <c r="I26" s="22"/>
      <c r="J26" s="22">
        <f>K25</f>
        <v>0</v>
      </c>
      <c r="K26" s="22"/>
      <c r="L26" s="22"/>
      <c r="M26" s="22"/>
      <c r="N26" s="22"/>
      <c r="O26" s="30"/>
      <c r="P26" s="20"/>
    </row>
    <row r="27" customHeight="1" spans="1:16">
      <c r="A27" s="23" t="s">
        <v>2513</v>
      </c>
      <c r="B27" s="15"/>
      <c r="C27" s="15"/>
      <c r="D27" s="24"/>
      <c r="E27" s="23"/>
      <c r="F27" s="25">
        <f>SUM(F8:F24)</f>
        <v>0</v>
      </c>
      <c r="G27" s="23"/>
      <c r="H27" s="23"/>
      <c r="I27" s="30">
        <f>I25-I26</f>
        <v>0</v>
      </c>
      <c r="J27" s="30">
        <f>J25-J26</f>
        <v>0</v>
      </c>
      <c r="K27" s="30"/>
      <c r="L27" s="30">
        <f>L25</f>
        <v>0</v>
      </c>
      <c r="M27" s="23"/>
      <c r="N27" s="30">
        <f>N25</f>
        <v>0</v>
      </c>
      <c r="O27" s="30" t="str">
        <f t="shared" si="1"/>
        <v/>
      </c>
      <c r="P27" s="26"/>
    </row>
    <row r="28" customHeight="1" spans="1:17">
      <c r="A28" s="9" t="str">
        <f>基本信息输入表!$K$6&amp;"填表人："&amp;基本信息输入表!$M$72</f>
        <v>产权持有单位填表人：包娴</v>
      </c>
      <c r="N28" s="9" t="str">
        <f>"评估人员："&amp;基本信息输入表!$Q$72</f>
        <v>评估人员：资谷才、王晓</v>
      </c>
      <c r="Q28" s="9" t="s">
        <v>1523</v>
      </c>
    </row>
    <row r="29" customHeight="1" spans="1:1">
      <c r="A29" s="9" t="str">
        <f>"填表日期："&amp;YEAR(基本信息输入表!$O$72)&amp;"年"&amp;MONTH(基本信息输入表!$O$72)&amp;"月"&amp;DAY(基本信息输入表!$O$72)&amp;"日"</f>
        <v>填表日期：2024年5月8日</v>
      </c>
    </row>
  </sheetData>
  <mergeCells count="18">
    <mergeCell ref="A2:P2"/>
    <mergeCell ref="A3:P3"/>
    <mergeCell ref="I6:J6"/>
    <mergeCell ref="L6:N6"/>
    <mergeCell ref="A25:D25"/>
    <mergeCell ref="A26:D26"/>
    <mergeCell ref="A27:D27"/>
    <mergeCell ref="A6:A7"/>
    <mergeCell ref="B6:B7"/>
    <mergeCell ref="C6:C7"/>
    <mergeCell ref="D6:D7"/>
    <mergeCell ref="E6:E7"/>
    <mergeCell ref="F6:F7"/>
    <mergeCell ref="G6:G7"/>
    <mergeCell ref="H6:H7"/>
    <mergeCell ref="K6:K7"/>
    <mergeCell ref="O6:O7"/>
    <mergeCell ref="P6:P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pageSetUpPr fitToPage="1"/>
  </sheetPr>
  <dimension ref="A1:L29"/>
  <sheetViews>
    <sheetView showGridLines="0" zoomScale="96" zoomScaleNormal="96" topLeftCell="A4" workbookViewId="0">
      <selection activeCell="M24" sqref="M24"/>
    </sheetView>
  </sheetViews>
  <sheetFormatPr defaultColWidth="9" defaultRowHeight="15.75" customHeight="1"/>
  <cols>
    <col min="1" max="1" width="5.16666666666667" style="9" customWidth="1"/>
    <col min="2" max="3" width="16.1666666666667" style="9" customWidth="1"/>
    <col min="4" max="4" width="8.16666666666667" style="9" customWidth="1"/>
    <col min="5" max="5" width="16.1666666666667" style="9" customWidth="1"/>
    <col min="6" max="6" width="14.6666666666667" style="9" customWidth="1"/>
    <col min="7" max="7" width="12.6666666666667" style="9" customWidth="1"/>
    <col min="8" max="8" width="8.5" style="9" customWidth="1"/>
    <col min="9" max="9" width="10.6666666666667" style="9" customWidth="1"/>
    <col min="10" max="10" width="7.16666666666667" style="9" customWidth="1"/>
    <col min="11" max="11" width="18.1666666666667" style="9" customWidth="1"/>
    <col min="12" max="16384" width="9" style="9"/>
  </cols>
  <sheetData>
    <row r="1" customHeight="1" spans="1:1">
      <c r="A1" s="10" t="s">
        <v>0</v>
      </c>
    </row>
    <row r="2" s="7" customFormat="1" ht="30" customHeight="1" spans="1:1">
      <c r="A2" s="11" t="s">
        <v>139</v>
      </c>
    </row>
    <row r="3" customHeight="1" spans="1:1">
      <c r="A3" s="8" t="str">
        <f>"评估基准日："&amp;TEXT(基本信息输入表!M7,"yyyy年mm月dd日")</f>
        <v>评估基准日：2024年04月30日</v>
      </c>
    </row>
    <row r="4" ht="14.25" customHeight="1" spans="1:11">
      <c r="A4" s="8"/>
      <c r="B4" s="8"/>
      <c r="C4" s="8"/>
      <c r="D4" s="8"/>
      <c r="E4" s="8"/>
      <c r="F4" s="8"/>
      <c r="G4" s="8"/>
      <c r="H4" s="8"/>
      <c r="I4" s="8"/>
      <c r="J4" s="8"/>
      <c r="K4" s="13" t="s">
        <v>2514</v>
      </c>
    </row>
    <row r="5" customHeight="1" spans="1:11">
      <c r="A5" s="14" t="str">
        <f>基本信息输入表!K6&amp;"："&amp;基本信息输入表!M6</f>
        <v>产权持有单位：昆明中石油昆仑车用天然气有限公司</v>
      </c>
      <c r="B5" s="15"/>
      <c r="C5" s="15"/>
      <c r="D5" s="15"/>
      <c r="E5" s="15"/>
      <c r="F5" s="15"/>
      <c r="K5" s="13" t="s">
        <v>1484</v>
      </c>
    </row>
    <row r="6" s="8" customFormat="1" ht="12.75" customHeight="1" spans="1:11">
      <c r="A6" s="17" t="s">
        <v>4</v>
      </c>
      <c r="B6" s="17" t="s">
        <v>2515</v>
      </c>
      <c r="C6" s="17" t="s">
        <v>2516</v>
      </c>
      <c r="D6" s="79" t="s">
        <v>2517</v>
      </c>
      <c r="E6" s="79" t="s">
        <v>2518</v>
      </c>
      <c r="F6" s="79" t="s">
        <v>2519</v>
      </c>
      <c r="G6" s="79" t="s">
        <v>6</v>
      </c>
      <c r="H6" s="79" t="s">
        <v>1232</v>
      </c>
      <c r="I6" s="17" t="s">
        <v>7</v>
      </c>
      <c r="J6" s="17" t="s">
        <v>683</v>
      </c>
      <c r="K6" s="17" t="s">
        <v>176</v>
      </c>
    </row>
    <row r="7" ht="12.75" customHeight="1" spans="1:12">
      <c r="A7" s="95"/>
      <c r="B7" s="23"/>
      <c r="C7" s="23"/>
      <c r="D7" s="96"/>
      <c r="E7" s="96"/>
      <c r="F7" s="96"/>
      <c r="G7" s="95"/>
      <c r="H7" s="95"/>
      <c r="I7" s="95"/>
      <c r="J7" s="95"/>
      <c r="K7" s="95"/>
      <c r="L7" s="8" t="s">
        <v>1501</v>
      </c>
    </row>
    <row r="8" ht="12.75" customHeight="1" spans="1:12">
      <c r="A8" s="19" t="str">
        <f>IF(B8="","",ROW()-7)</f>
        <v/>
      </c>
      <c r="B8" s="20"/>
      <c r="C8" s="20"/>
      <c r="D8" s="20"/>
      <c r="E8" s="33"/>
      <c r="F8" s="21"/>
      <c r="G8" s="22"/>
      <c r="H8" s="22"/>
      <c r="I8" s="22"/>
      <c r="J8" s="69" t="str">
        <f>IF(G8-H8=0,"",(I8-G8+H8)/(G8-H8)*100)</f>
        <v/>
      </c>
      <c r="K8" s="20"/>
      <c r="L8" s="8" t="s">
        <v>2520</v>
      </c>
    </row>
    <row r="9" ht="12.75" customHeight="1" spans="1:12">
      <c r="A9" s="19" t="str">
        <f t="shared" ref="A9:A24" si="0">IF(B9="","",ROW()-7)</f>
        <v/>
      </c>
      <c r="B9" s="20"/>
      <c r="C9" s="20"/>
      <c r="D9" s="20"/>
      <c r="E9" s="33"/>
      <c r="F9" s="21"/>
      <c r="G9" s="22"/>
      <c r="H9" s="22"/>
      <c r="I9" s="22"/>
      <c r="J9" s="69" t="str">
        <f t="shared" ref="J9:J27" si="1">IF(G9-H9=0,"",(I9-G9+H9)/(G9-H9)*100)</f>
        <v/>
      </c>
      <c r="K9" s="20"/>
      <c r="L9" s="8" t="s">
        <v>2521</v>
      </c>
    </row>
    <row r="10" ht="12.75" customHeight="1" spans="1:12">
      <c r="A10" s="19" t="str">
        <f t="shared" si="0"/>
        <v/>
      </c>
      <c r="B10" s="20"/>
      <c r="C10" s="20"/>
      <c r="D10" s="20"/>
      <c r="E10" s="33"/>
      <c r="F10" s="21"/>
      <c r="G10" s="22"/>
      <c r="H10" s="22"/>
      <c r="I10" s="22"/>
      <c r="J10" s="69" t="str">
        <f t="shared" si="1"/>
        <v/>
      </c>
      <c r="K10" s="20"/>
      <c r="L10" s="8" t="s">
        <v>2522</v>
      </c>
    </row>
    <row r="11" ht="12.75" customHeight="1" spans="1:12">
      <c r="A11" s="19" t="str">
        <f t="shared" si="0"/>
        <v/>
      </c>
      <c r="B11" s="20"/>
      <c r="C11" s="20"/>
      <c r="D11" s="20"/>
      <c r="E11" s="33"/>
      <c r="F11" s="21"/>
      <c r="G11" s="22"/>
      <c r="H11" s="22"/>
      <c r="I11" s="22"/>
      <c r="J11" s="69" t="str">
        <f t="shared" si="1"/>
        <v/>
      </c>
      <c r="K11" s="20"/>
      <c r="L11" s="8" t="s">
        <v>2523</v>
      </c>
    </row>
    <row r="12" ht="12.75" customHeight="1" spans="1:12">
      <c r="A12" s="19" t="str">
        <f t="shared" si="0"/>
        <v/>
      </c>
      <c r="B12" s="20"/>
      <c r="C12" s="20"/>
      <c r="D12" s="20"/>
      <c r="E12" s="33"/>
      <c r="F12" s="21"/>
      <c r="G12" s="22"/>
      <c r="H12" s="22"/>
      <c r="I12" s="22"/>
      <c r="J12" s="69" t="str">
        <f t="shared" si="1"/>
        <v/>
      </c>
      <c r="K12" s="20"/>
      <c r="L12" s="8" t="s">
        <v>2524</v>
      </c>
    </row>
    <row r="13" ht="12.75" customHeight="1" spans="1:12">
      <c r="A13" s="19" t="str">
        <f t="shared" si="0"/>
        <v/>
      </c>
      <c r="B13" s="20"/>
      <c r="C13" s="20"/>
      <c r="D13" s="20"/>
      <c r="E13" s="33"/>
      <c r="F13" s="21"/>
      <c r="G13" s="22"/>
      <c r="H13" s="22"/>
      <c r="I13" s="22"/>
      <c r="J13" s="69" t="str">
        <f t="shared" si="1"/>
        <v/>
      </c>
      <c r="K13" s="20"/>
      <c r="L13" s="8" t="s">
        <v>2525</v>
      </c>
    </row>
    <row r="14" ht="12.75" customHeight="1" spans="1:12">
      <c r="A14" s="19" t="str">
        <f t="shared" si="0"/>
        <v/>
      </c>
      <c r="B14" s="20"/>
      <c r="C14" s="20"/>
      <c r="D14" s="20"/>
      <c r="E14" s="33"/>
      <c r="F14" s="21"/>
      <c r="G14" s="22"/>
      <c r="H14" s="22"/>
      <c r="I14" s="22"/>
      <c r="J14" s="69" t="str">
        <f t="shared" si="1"/>
        <v/>
      </c>
      <c r="K14" s="20"/>
      <c r="L14" s="8" t="s">
        <v>2526</v>
      </c>
    </row>
    <row r="15" ht="12.75" customHeight="1" spans="1:12">
      <c r="A15" s="19" t="str">
        <f t="shared" si="0"/>
        <v/>
      </c>
      <c r="B15" s="20"/>
      <c r="C15" s="20"/>
      <c r="D15" s="20"/>
      <c r="E15" s="33"/>
      <c r="F15" s="21"/>
      <c r="G15" s="22"/>
      <c r="H15" s="22"/>
      <c r="I15" s="22"/>
      <c r="J15" s="69" t="str">
        <f t="shared" si="1"/>
        <v/>
      </c>
      <c r="K15" s="20"/>
      <c r="L15" s="8" t="s">
        <v>2527</v>
      </c>
    </row>
    <row r="16" ht="12.75" customHeight="1" spans="1:12">
      <c r="A16" s="19" t="str">
        <f t="shared" si="0"/>
        <v/>
      </c>
      <c r="B16" s="20"/>
      <c r="C16" s="20"/>
      <c r="D16" s="20"/>
      <c r="E16" s="33"/>
      <c r="F16" s="21"/>
      <c r="G16" s="22"/>
      <c r="H16" s="22"/>
      <c r="I16" s="22"/>
      <c r="J16" s="69" t="str">
        <f t="shared" si="1"/>
        <v/>
      </c>
      <c r="K16" s="20"/>
      <c r="L16" s="8" t="s">
        <v>2528</v>
      </c>
    </row>
    <row r="17" ht="12.75" customHeight="1" spans="1:12">
      <c r="A17" s="19" t="str">
        <f t="shared" si="0"/>
        <v/>
      </c>
      <c r="B17" s="20"/>
      <c r="C17" s="20"/>
      <c r="D17" s="20"/>
      <c r="E17" s="33"/>
      <c r="F17" s="21"/>
      <c r="G17" s="22"/>
      <c r="H17" s="22"/>
      <c r="I17" s="22"/>
      <c r="J17" s="69" t="str">
        <f t="shared" si="1"/>
        <v/>
      </c>
      <c r="K17" s="20"/>
      <c r="L17" s="8" t="s">
        <v>2529</v>
      </c>
    </row>
    <row r="18" ht="12.75" customHeight="1" spans="1:12">
      <c r="A18" s="19" t="str">
        <f t="shared" si="0"/>
        <v/>
      </c>
      <c r="B18" s="20"/>
      <c r="C18" s="20"/>
      <c r="D18" s="20"/>
      <c r="E18" s="33"/>
      <c r="F18" s="21"/>
      <c r="G18" s="22"/>
      <c r="H18" s="22"/>
      <c r="I18" s="22"/>
      <c r="J18" s="69" t="str">
        <f t="shared" si="1"/>
        <v/>
      </c>
      <c r="K18" s="20"/>
      <c r="L18" s="8" t="s">
        <v>2530</v>
      </c>
    </row>
    <row r="19" ht="12.75" customHeight="1" spans="1:12">
      <c r="A19" s="19" t="str">
        <f t="shared" si="0"/>
        <v/>
      </c>
      <c r="B19" s="20"/>
      <c r="C19" s="20"/>
      <c r="D19" s="20"/>
      <c r="E19" s="33"/>
      <c r="F19" s="21"/>
      <c r="G19" s="22"/>
      <c r="H19" s="22"/>
      <c r="I19" s="22"/>
      <c r="J19" s="69" t="str">
        <f t="shared" si="1"/>
        <v/>
      </c>
      <c r="K19" s="20"/>
      <c r="L19" s="8" t="s">
        <v>2531</v>
      </c>
    </row>
    <row r="20" ht="12.75" customHeight="1" spans="1:12">
      <c r="A20" s="19" t="str">
        <f t="shared" si="0"/>
        <v/>
      </c>
      <c r="B20" s="20"/>
      <c r="C20" s="20"/>
      <c r="D20" s="20"/>
      <c r="E20" s="33"/>
      <c r="F20" s="21"/>
      <c r="G20" s="22"/>
      <c r="H20" s="22"/>
      <c r="I20" s="22"/>
      <c r="J20" s="69" t="str">
        <f t="shared" si="1"/>
        <v/>
      </c>
      <c r="K20" s="20"/>
      <c r="L20" s="8" t="s">
        <v>2532</v>
      </c>
    </row>
    <row r="21" ht="12.75" customHeight="1" spans="1:12">
      <c r="A21" s="19" t="str">
        <f t="shared" si="0"/>
        <v/>
      </c>
      <c r="B21" s="20"/>
      <c r="C21" s="20"/>
      <c r="D21" s="20"/>
      <c r="E21" s="33"/>
      <c r="F21" s="21"/>
      <c r="G21" s="22"/>
      <c r="H21" s="22"/>
      <c r="I21" s="22"/>
      <c r="J21" s="69" t="str">
        <f t="shared" si="1"/>
        <v/>
      </c>
      <c r="K21" s="20"/>
      <c r="L21" s="8" t="s">
        <v>2533</v>
      </c>
    </row>
    <row r="22" ht="12.75" customHeight="1" spans="1:12">
      <c r="A22" s="19" t="str">
        <f t="shared" si="0"/>
        <v/>
      </c>
      <c r="B22" s="20"/>
      <c r="C22" s="20"/>
      <c r="D22" s="20"/>
      <c r="E22" s="33"/>
      <c r="F22" s="21"/>
      <c r="G22" s="22"/>
      <c r="H22" s="22"/>
      <c r="I22" s="22"/>
      <c r="J22" s="69" t="str">
        <f t="shared" si="1"/>
        <v/>
      </c>
      <c r="K22" s="20"/>
      <c r="L22" s="8" t="s">
        <v>2534</v>
      </c>
    </row>
    <row r="23" ht="12.75" customHeight="1" spans="1:12">
      <c r="A23" s="19" t="str">
        <f t="shared" si="0"/>
        <v/>
      </c>
      <c r="B23" s="20"/>
      <c r="C23" s="20"/>
      <c r="D23" s="20"/>
      <c r="E23" s="33"/>
      <c r="F23" s="21"/>
      <c r="G23" s="22"/>
      <c r="H23" s="22"/>
      <c r="I23" s="22"/>
      <c r="J23" s="69" t="str">
        <f t="shared" si="1"/>
        <v/>
      </c>
      <c r="K23" s="20"/>
      <c r="L23" s="8" t="s">
        <v>2535</v>
      </c>
    </row>
    <row r="24" ht="12.75" customHeight="1" spans="1:12">
      <c r="A24" s="19" t="str">
        <f t="shared" si="0"/>
        <v/>
      </c>
      <c r="B24" s="20"/>
      <c r="C24" s="20"/>
      <c r="D24" s="20"/>
      <c r="E24" s="33"/>
      <c r="F24" s="21"/>
      <c r="G24" s="22"/>
      <c r="H24" s="22"/>
      <c r="I24" s="22"/>
      <c r="J24" s="69" t="str">
        <f t="shared" si="1"/>
        <v/>
      </c>
      <c r="K24" s="20"/>
      <c r="L24" s="8" t="s">
        <v>2536</v>
      </c>
    </row>
    <row r="25" ht="12.75" customHeight="1" spans="1:11">
      <c r="A25" s="97" t="s">
        <v>140</v>
      </c>
      <c r="B25" s="98"/>
      <c r="C25" s="98"/>
      <c r="D25" s="98"/>
      <c r="E25" s="98"/>
      <c r="F25" s="19"/>
      <c r="G25" s="22">
        <f>SUM(G8:G24)</f>
        <v>0</v>
      </c>
      <c r="H25" s="22">
        <f>SUM(H8:H24)</f>
        <v>0</v>
      </c>
      <c r="I25" s="22">
        <f>SUM(I8:I24)</f>
        <v>0</v>
      </c>
      <c r="J25" s="69" t="str">
        <f t="shared" si="1"/>
        <v/>
      </c>
      <c r="K25" s="20"/>
    </row>
    <row r="26" ht="12.75" customHeight="1" spans="1:11">
      <c r="A26" s="97" t="s">
        <v>141</v>
      </c>
      <c r="B26" s="98"/>
      <c r="C26" s="98"/>
      <c r="D26" s="98"/>
      <c r="E26" s="98"/>
      <c r="F26" s="19"/>
      <c r="G26" s="22">
        <f>H25</f>
        <v>0</v>
      </c>
      <c r="H26" s="22"/>
      <c r="I26" s="22"/>
      <c r="J26" s="69"/>
      <c r="K26" s="20"/>
    </row>
    <row r="27" customHeight="1" spans="1:11">
      <c r="A27" s="97" t="s">
        <v>142</v>
      </c>
      <c r="B27" s="98"/>
      <c r="C27" s="37"/>
      <c r="D27" s="37"/>
      <c r="E27" s="37"/>
      <c r="F27" s="30"/>
      <c r="G27" s="26">
        <f>G25-G26</f>
        <v>0</v>
      </c>
      <c r="H27" s="26"/>
      <c r="I27" s="26">
        <f>I25</f>
        <v>0</v>
      </c>
      <c r="J27" s="69" t="str">
        <f t="shared" si="1"/>
        <v/>
      </c>
      <c r="K27" s="26"/>
    </row>
    <row r="28" customHeight="1" spans="1:12">
      <c r="A28" s="9" t="str">
        <f>基本信息输入表!$K$6&amp;"填表人："&amp;基本信息输入表!$M$73</f>
        <v>产权持有单位填表人：包娴</v>
      </c>
      <c r="I28" s="9" t="str">
        <f>"评估人员："&amp;基本信息输入表!$Q$73</f>
        <v>评估人员：资谷才、王晓</v>
      </c>
      <c r="L28" s="9" t="s">
        <v>1523</v>
      </c>
    </row>
    <row r="29" customHeight="1" spans="1:1">
      <c r="A29" s="9" t="str">
        <f>"填表日期："&amp;YEAR(基本信息输入表!$O$73)&amp;"年"&amp;MONTH(基本信息输入表!$O$73)&amp;"月"&amp;DAY(基本信息输入表!$O$73)&amp;"日"</f>
        <v>填表日期：2024年5月8日</v>
      </c>
    </row>
  </sheetData>
  <mergeCells count="17">
    <mergeCell ref="A2:K2"/>
    <mergeCell ref="A3:K3"/>
    <mergeCell ref="A5:F5"/>
    <mergeCell ref="A25:B25"/>
    <mergeCell ref="A26:B26"/>
    <mergeCell ref="A27:B27"/>
    <mergeCell ref="A6:A7"/>
    <mergeCell ref="B6:B7"/>
    <mergeCell ref="C6:C7"/>
    <mergeCell ref="D6:D7"/>
    <mergeCell ref="E6:E7"/>
    <mergeCell ref="F6:F7"/>
    <mergeCell ref="G6:G7"/>
    <mergeCell ref="H6:H7"/>
    <mergeCell ref="I6:I7"/>
    <mergeCell ref="J6:J7"/>
    <mergeCell ref="K6:K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5">
    <pageSetUpPr fitToPage="1"/>
  </sheetPr>
  <dimension ref="A1:H29"/>
  <sheetViews>
    <sheetView showGridLines="0" zoomScale="96" zoomScaleNormal="96" topLeftCell="A6" workbookViewId="0">
      <selection activeCell="J25" sqref="J25"/>
    </sheetView>
  </sheetViews>
  <sheetFormatPr defaultColWidth="9" defaultRowHeight="15.75" customHeight="1" outlineLevelCol="7"/>
  <cols>
    <col min="1" max="1" width="8.66666666666667" style="40" customWidth="1"/>
    <col min="2" max="2" width="30.6666666666667" style="40" customWidth="1"/>
    <col min="3" max="6" width="18.6666666666667" style="40" customWidth="1"/>
    <col min="7" max="7" width="13" style="40" customWidth="1"/>
    <col min="8" max="9" width="9" style="40" customWidth="1"/>
    <col min="10" max="16384" width="9" style="40"/>
  </cols>
  <sheetData>
    <row r="1" customHeight="1" spans="1:1">
      <c r="A1" s="41" t="s">
        <v>0</v>
      </c>
    </row>
    <row r="2" s="38" customFormat="1" ht="30" customHeight="1" spans="1:1">
      <c r="A2" s="42" t="s">
        <v>2537</v>
      </c>
    </row>
    <row r="3" customHeight="1" spans="1:1">
      <c r="A3" s="39" t="str">
        <f>"评估基准日："&amp;TEXT(基本信息输入表!M7,"yyyy年mm月dd日")</f>
        <v>评估基准日：2024年04月30日</v>
      </c>
    </row>
    <row r="4" ht="14.25" customHeight="1" spans="1:7">
      <c r="A4" s="39"/>
      <c r="B4" s="39"/>
      <c r="C4" s="39"/>
      <c r="D4" s="39"/>
      <c r="E4" s="39"/>
      <c r="F4" s="39"/>
      <c r="G4" s="43" t="s">
        <v>2538</v>
      </c>
    </row>
    <row r="5" customHeight="1" spans="1:7">
      <c r="A5" s="40" t="str">
        <f>基本信息输入表!K6&amp;"："&amp;基本信息输入表!M6</f>
        <v>产权持有单位：昆明中石油昆仑车用天然气有限公司</v>
      </c>
      <c r="G5" s="90" t="s">
        <v>840</v>
      </c>
    </row>
    <row r="6" s="39" customFormat="1" customHeight="1" spans="1:7">
      <c r="A6" s="45" t="s">
        <v>863</v>
      </c>
      <c r="B6" s="45" t="s">
        <v>5</v>
      </c>
      <c r="C6" s="45" t="s">
        <v>6</v>
      </c>
      <c r="D6" s="91" t="s">
        <v>1232</v>
      </c>
      <c r="E6" s="45" t="s">
        <v>7</v>
      </c>
      <c r="F6" s="74" t="s">
        <v>833</v>
      </c>
      <c r="G6" s="45" t="s">
        <v>683</v>
      </c>
    </row>
    <row r="7" customHeight="1" spans="1:7">
      <c r="A7" s="45" t="s">
        <v>2539</v>
      </c>
      <c r="B7" s="92" t="s">
        <v>2540</v>
      </c>
      <c r="C7" s="76">
        <f>'4-13-1无形-土地'!P30</f>
        <v>0</v>
      </c>
      <c r="D7" s="76">
        <f>'4-13-1无形-土地'!Q30</f>
        <v>0</v>
      </c>
      <c r="E7" s="76">
        <f>'4-13-1无形-土地'!R32</f>
        <v>0</v>
      </c>
      <c r="F7" s="47">
        <f>E7-C7+D7</f>
        <v>0</v>
      </c>
      <c r="G7" s="77" t="str">
        <f>IF(C7-D7=0,"",(E7-C7+D7)/(C7-D7)*100)</f>
        <v/>
      </c>
    </row>
    <row r="8" customHeight="1" spans="1:7">
      <c r="A8" s="45" t="s">
        <v>2541</v>
      </c>
      <c r="B8" s="92" t="s">
        <v>2542</v>
      </c>
      <c r="C8" s="76">
        <f>'4-13-2无形-矿业权'!L28</f>
        <v>0</v>
      </c>
      <c r="D8" s="76">
        <f>'4-13-2无形-矿业权'!M28</f>
        <v>0</v>
      </c>
      <c r="E8" s="76">
        <f>'4-13-2无形-矿业权'!N30</f>
        <v>0</v>
      </c>
      <c r="F8" s="47">
        <f>E8-C8+D8</f>
        <v>0</v>
      </c>
      <c r="G8" s="77" t="str">
        <f>IF(C8-D8=0,"",(E8-C8+D8)/(C8-D8)*100)</f>
        <v/>
      </c>
    </row>
    <row r="9" customHeight="1" spans="1:7">
      <c r="A9" s="45" t="s">
        <v>2543</v>
      </c>
      <c r="B9" s="92" t="s">
        <v>2544</v>
      </c>
      <c r="C9" s="76">
        <f>'4-13-3无形-其他'!J25</f>
        <v>0</v>
      </c>
      <c r="D9" s="76">
        <f>'4-13-3无形-其他'!K25</f>
        <v>0</v>
      </c>
      <c r="E9" s="76">
        <f>'4-13-3无形-其他'!L27</f>
        <v>0</v>
      </c>
      <c r="F9" s="47">
        <f>E9-C9+D9</f>
        <v>0</v>
      </c>
      <c r="G9" s="77" t="str">
        <f>IF(C9-D9=0,"",(E9-C9+D9)/(C9-D9)*100)</f>
        <v/>
      </c>
    </row>
    <row r="10" customHeight="1" spans="1:7">
      <c r="A10" s="45"/>
      <c r="B10" s="92"/>
      <c r="C10" s="76"/>
      <c r="D10" s="76"/>
      <c r="E10" s="47"/>
      <c r="F10" s="47"/>
      <c r="G10" s="77"/>
    </row>
    <row r="11" customHeight="1" spans="1:7">
      <c r="A11" s="45"/>
      <c r="B11" s="92"/>
      <c r="C11" s="76"/>
      <c r="D11" s="76"/>
      <c r="E11" s="47"/>
      <c r="F11" s="47"/>
      <c r="G11" s="77"/>
    </row>
    <row r="12" customHeight="1" spans="1:7">
      <c r="A12" s="45"/>
      <c r="B12" s="92"/>
      <c r="C12" s="76"/>
      <c r="D12" s="76"/>
      <c r="E12" s="47"/>
      <c r="F12" s="47"/>
      <c r="G12" s="77"/>
    </row>
    <row r="13" customHeight="1" spans="1:7">
      <c r="A13" s="45"/>
      <c r="B13" s="92"/>
      <c r="C13" s="76"/>
      <c r="D13" s="76"/>
      <c r="E13" s="47"/>
      <c r="F13" s="47"/>
      <c r="G13" s="77"/>
    </row>
    <row r="14" customHeight="1" spans="1:7">
      <c r="A14" s="45"/>
      <c r="B14" s="92"/>
      <c r="C14" s="76"/>
      <c r="D14" s="76"/>
      <c r="E14" s="47"/>
      <c r="F14" s="47"/>
      <c r="G14" s="77"/>
    </row>
    <row r="15" customHeight="1" spans="1:7">
      <c r="A15" s="45"/>
      <c r="B15" s="92"/>
      <c r="C15" s="76"/>
      <c r="D15" s="76"/>
      <c r="E15" s="47"/>
      <c r="F15" s="47"/>
      <c r="G15" s="77"/>
    </row>
    <row r="16" customHeight="1" spans="1:7">
      <c r="A16" s="45"/>
      <c r="B16" s="92"/>
      <c r="C16" s="76"/>
      <c r="D16" s="76"/>
      <c r="E16" s="47"/>
      <c r="F16" s="47"/>
      <c r="G16" s="77"/>
    </row>
    <row r="17" customHeight="1" spans="1:7">
      <c r="A17" s="45"/>
      <c r="B17" s="92"/>
      <c r="C17" s="76"/>
      <c r="D17" s="76"/>
      <c r="E17" s="47"/>
      <c r="F17" s="47"/>
      <c r="G17" s="77"/>
    </row>
    <row r="18" customHeight="1" spans="1:7">
      <c r="A18" s="45"/>
      <c r="B18" s="92"/>
      <c r="C18" s="76"/>
      <c r="D18" s="76"/>
      <c r="E18" s="47"/>
      <c r="F18" s="47"/>
      <c r="G18" s="77"/>
    </row>
    <row r="19" customHeight="1" spans="1:7">
      <c r="A19" s="45"/>
      <c r="B19" s="92"/>
      <c r="C19" s="76"/>
      <c r="D19" s="76"/>
      <c r="E19" s="47"/>
      <c r="F19" s="47"/>
      <c r="G19" s="77"/>
    </row>
    <row r="20" customHeight="1" spans="1:7">
      <c r="A20" s="45"/>
      <c r="B20" s="92"/>
      <c r="C20" s="76"/>
      <c r="D20" s="76"/>
      <c r="E20" s="47"/>
      <c r="F20" s="47"/>
      <c r="G20" s="77"/>
    </row>
    <row r="21" customHeight="1" spans="1:7">
      <c r="A21" s="45"/>
      <c r="B21" s="92"/>
      <c r="C21" s="76"/>
      <c r="D21" s="76"/>
      <c r="E21" s="47"/>
      <c r="F21" s="47"/>
      <c r="G21" s="77"/>
    </row>
    <row r="22" customHeight="1" spans="1:7">
      <c r="A22" s="45"/>
      <c r="B22" s="92"/>
      <c r="C22" s="76"/>
      <c r="D22" s="76"/>
      <c r="E22" s="47"/>
      <c r="F22" s="47"/>
      <c r="G22" s="77"/>
    </row>
    <row r="23" customHeight="1" spans="1:7">
      <c r="A23" s="45"/>
      <c r="B23" s="92"/>
      <c r="C23" s="76"/>
      <c r="D23" s="76"/>
      <c r="E23" s="47"/>
      <c r="F23" s="47"/>
      <c r="G23" s="77"/>
    </row>
    <row r="24" customHeight="1" spans="1:7">
      <c r="A24" s="91" t="s">
        <v>2545</v>
      </c>
      <c r="B24" s="50"/>
      <c r="C24" s="76">
        <f>SUM(C7:C23)</f>
        <v>0</v>
      </c>
      <c r="D24" s="76">
        <f>SUM(D7:D23)</f>
        <v>0</v>
      </c>
      <c r="E24" s="76">
        <f>SUM(E7:E23)</f>
        <v>0</v>
      </c>
      <c r="F24" s="47">
        <f>SUM(F7:F23)</f>
        <v>0</v>
      </c>
      <c r="G24" s="77" t="str">
        <f>IF(C24-D24=0,"",(E24-C24+D24)/(C24-D24)*100)</f>
        <v/>
      </c>
    </row>
    <row r="25" customHeight="1" spans="1:7">
      <c r="A25" s="45" t="s">
        <v>1674</v>
      </c>
      <c r="B25" s="50"/>
      <c r="C25" s="76">
        <f>'4-13-1无形-土地'!P30</f>
        <v>0</v>
      </c>
      <c r="D25" s="76"/>
      <c r="E25" s="76">
        <f>'4-13-1无形-土地'!R32</f>
        <v>0</v>
      </c>
      <c r="F25" s="47"/>
      <c r="G25" s="77"/>
    </row>
    <row r="26" customHeight="1" spans="1:7">
      <c r="A26" s="91" t="s">
        <v>2546</v>
      </c>
      <c r="B26" s="50"/>
      <c r="C26" s="93">
        <f>D24</f>
        <v>0</v>
      </c>
      <c r="D26" s="94"/>
      <c r="E26" s="47"/>
      <c r="F26" s="47"/>
      <c r="G26" s="77"/>
    </row>
    <row r="27" customHeight="1" spans="1:7">
      <c r="A27" s="91" t="s">
        <v>2547</v>
      </c>
      <c r="B27" s="50"/>
      <c r="C27" s="76">
        <f>C24-C26</f>
        <v>0</v>
      </c>
      <c r="D27" s="76"/>
      <c r="E27" s="76">
        <f>E24-E26</f>
        <v>0</v>
      </c>
      <c r="F27" s="47">
        <f>E27-C27</f>
        <v>0</v>
      </c>
      <c r="G27" s="77" t="str">
        <f>IF(C27=0,"",F27/C27*100)</f>
        <v/>
      </c>
    </row>
    <row r="28" customHeight="1" spans="5:8">
      <c r="E28" s="40" t="str">
        <f>"评估人员："&amp;基本信息输入表!$Q$74</f>
        <v>评估人员：资谷才、王晓</v>
      </c>
      <c r="H28" s="48" t="s">
        <v>837</v>
      </c>
    </row>
    <row r="29" customHeight="1" spans="8:8">
      <c r="H29" s="48"/>
    </row>
  </sheetData>
  <mergeCells count="6">
    <mergeCell ref="A2:G2"/>
    <mergeCell ref="A3:G3"/>
    <mergeCell ref="A24:B24"/>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pageSetUpPr fitToPage="1"/>
  </sheetPr>
  <dimension ref="A1:U34"/>
  <sheetViews>
    <sheetView showGridLines="0" zoomScale="87" zoomScaleNormal="87" workbookViewId="0">
      <selection activeCell="W28" sqref="W28"/>
    </sheetView>
  </sheetViews>
  <sheetFormatPr defaultColWidth="9" defaultRowHeight="15.75" customHeight="1"/>
  <cols>
    <col min="1" max="1" width="4.5" style="9" customWidth="1"/>
    <col min="2" max="2" width="9.66666666666667" style="9" customWidth="1"/>
    <col min="3" max="3" width="11.6666666666667" style="9" customWidth="1"/>
    <col min="4" max="4" width="8.66666666666667" style="9" customWidth="1"/>
    <col min="5" max="5" width="9.5" style="9" customWidth="1"/>
    <col min="6" max="7" width="7.66666666666667" style="9" customWidth="1"/>
    <col min="8" max="8" width="7.16666666666667" style="9" customWidth="1"/>
    <col min="9" max="13" width="5.16666666666667" style="9" customWidth="1"/>
    <col min="14" max="14" width="8" style="9" customWidth="1"/>
    <col min="15" max="15" width="11" style="9" customWidth="1"/>
    <col min="16" max="16" width="11.1666666666667" style="9" customWidth="1"/>
    <col min="17" max="17" width="8" style="9" customWidth="1"/>
    <col min="18" max="18" width="9.66666666666667" style="9" customWidth="1"/>
    <col min="19" max="19" width="7.66666666666667" style="9" customWidth="1"/>
    <col min="20" max="20" width="8" style="9" customWidth="1"/>
    <col min="21" max="22" width="9" style="9" customWidth="1"/>
    <col min="23" max="16384" width="9" style="9"/>
  </cols>
  <sheetData>
    <row r="1" customHeight="1" spans="1:2">
      <c r="A1" s="10" t="s">
        <v>0</v>
      </c>
      <c r="B1" s="10"/>
    </row>
    <row r="2" s="7" customFormat="1" ht="30" customHeight="1" spans="1:1">
      <c r="A2" s="11" t="s">
        <v>143</v>
      </c>
    </row>
    <row r="3" customHeight="1" spans="1:1">
      <c r="A3" s="8" t="str">
        <f>"评估基准日："&amp;TEXT(基本信息输入表!M7,"yyyy年mm月dd日")</f>
        <v>评估基准日：2024年04月30日</v>
      </c>
    </row>
    <row r="4" ht="14.25" customHeight="1" spans="1:19">
      <c r="A4" s="8"/>
      <c r="B4" s="8"/>
      <c r="C4" s="8"/>
      <c r="D4" s="8"/>
      <c r="E4" s="8"/>
      <c r="F4" s="8"/>
      <c r="G4" s="8"/>
      <c r="H4" s="8"/>
      <c r="I4" s="8"/>
      <c r="J4" s="8"/>
      <c r="K4" s="8"/>
      <c r="L4" s="8"/>
      <c r="M4" s="8"/>
      <c r="N4" s="8"/>
      <c r="O4" s="8"/>
      <c r="P4" s="8"/>
      <c r="Q4" s="8"/>
      <c r="R4" s="8"/>
      <c r="S4" s="13" t="s">
        <v>2548</v>
      </c>
    </row>
    <row r="5" customHeight="1" spans="1:20">
      <c r="A5" s="9" t="str">
        <f>基本信息输入表!K6&amp;"："&amp;基本信息输入表!M6</f>
        <v>产权持有单位：昆明中石油昆仑车用天然气有限公司</v>
      </c>
      <c r="S5" s="89" t="s">
        <v>1484</v>
      </c>
      <c r="T5" s="15"/>
    </row>
    <row r="6" s="80" customFormat="1" ht="24" customHeight="1" spans="1:21">
      <c r="A6" s="79" t="s">
        <v>4</v>
      </c>
      <c r="B6" s="79" t="s">
        <v>2549</v>
      </c>
      <c r="C6" s="79" t="s">
        <v>1881</v>
      </c>
      <c r="D6" s="79" t="s">
        <v>1882</v>
      </c>
      <c r="E6" s="79" t="s">
        <v>1885</v>
      </c>
      <c r="F6" s="79" t="s">
        <v>1884</v>
      </c>
      <c r="G6" s="79" t="s">
        <v>1709</v>
      </c>
      <c r="H6" s="79" t="s">
        <v>2550</v>
      </c>
      <c r="I6" s="79" t="s">
        <v>1886</v>
      </c>
      <c r="J6" s="79" t="s">
        <v>2551</v>
      </c>
      <c r="K6" s="79" t="s">
        <v>1418</v>
      </c>
      <c r="L6" s="79" t="s">
        <v>1887</v>
      </c>
      <c r="M6" s="79" t="s">
        <v>1888</v>
      </c>
      <c r="N6" s="79" t="s">
        <v>1889</v>
      </c>
      <c r="O6" s="79" t="s">
        <v>1391</v>
      </c>
      <c r="P6" s="18" t="s">
        <v>6</v>
      </c>
      <c r="Q6" s="18" t="s">
        <v>1492</v>
      </c>
      <c r="R6" s="79" t="s">
        <v>7</v>
      </c>
      <c r="S6" s="79" t="s">
        <v>683</v>
      </c>
      <c r="T6" s="79" t="s">
        <v>176</v>
      </c>
      <c r="U6" s="8" t="s">
        <v>1501</v>
      </c>
    </row>
    <row r="7" ht="12.75" customHeight="1" spans="1:21">
      <c r="A7" s="19" t="str">
        <f>IF(D7="","",ROW()-6)</f>
        <v/>
      </c>
      <c r="B7" s="20"/>
      <c r="C7" s="88"/>
      <c r="D7" s="20"/>
      <c r="E7" s="20"/>
      <c r="F7" s="20"/>
      <c r="G7" s="21"/>
      <c r="H7" s="21"/>
      <c r="I7" s="20"/>
      <c r="J7" s="20"/>
      <c r="K7" s="20"/>
      <c r="L7" s="55"/>
      <c r="M7" s="20"/>
      <c r="N7" s="55"/>
      <c r="O7" s="22"/>
      <c r="P7" s="22"/>
      <c r="Q7" s="22"/>
      <c r="R7" s="22"/>
      <c r="S7" s="69" t="str">
        <f>IF(P7-Q7=0,"",(R7-P7+Q7)/(P7-Q7)*100)</f>
        <v/>
      </c>
      <c r="T7" s="20"/>
      <c r="U7" s="8" t="s">
        <v>2552</v>
      </c>
    </row>
    <row r="8" ht="12.75" customHeight="1" spans="1:21">
      <c r="A8" s="19" t="str">
        <f t="shared" ref="A8:A29" si="0">IF(D8="","",ROW()-6)</f>
        <v/>
      </c>
      <c r="B8" s="20"/>
      <c r="C8" s="88"/>
      <c r="D8" s="20"/>
      <c r="E8" s="20"/>
      <c r="F8" s="20"/>
      <c r="G8" s="21"/>
      <c r="H8" s="21"/>
      <c r="I8" s="20"/>
      <c r="J8" s="20"/>
      <c r="K8" s="20"/>
      <c r="L8" s="55"/>
      <c r="M8" s="20"/>
      <c r="N8" s="55"/>
      <c r="O8" s="22"/>
      <c r="P8" s="22"/>
      <c r="Q8" s="22"/>
      <c r="R8" s="22"/>
      <c r="S8" s="69" t="str">
        <f t="shared" ref="S8:S32" si="1">IF(P8-Q8=0,"",(R8-P8+Q8)/(P8-Q8)*100)</f>
        <v/>
      </c>
      <c r="T8" s="20"/>
      <c r="U8" s="8" t="s">
        <v>2553</v>
      </c>
    </row>
    <row r="9" ht="12.75" customHeight="1" spans="1:21">
      <c r="A9" s="19" t="str">
        <f t="shared" si="0"/>
        <v/>
      </c>
      <c r="B9" s="20"/>
      <c r="C9" s="88"/>
      <c r="D9" s="20"/>
      <c r="E9" s="20"/>
      <c r="F9" s="20"/>
      <c r="G9" s="21"/>
      <c r="H9" s="21"/>
      <c r="I9" s="20"/>
      <c r="J9" s="20"/>
      <c r="K9" s="20"/>
      <c r="L9" s="55"/>
      <c r="M9" s="20"/>
      <c r="N9" s="55"/>
      <c r="O9" s="22"/>
      <c r="P9" s="22"/>
      <c r="Q9" s="22"/>
      <c r="R9" s="22"/>
      <c r="S9" s="69" t="str">
        <f t="shared" si="1"/>
        <v/>
      </c>
      <c r="T9" s="20"/>
      <c r="U9" s="8" t="s">
        <v>2554</v>
      </c>
    </row>
    <row r="10" ht="12.75" customHeight="1" spans="1:21">
      <c r="A10" s="19" t="str">
        <f t="shared" si="0"/>
        <v/>
      </c>
      <c r="B10" s="20"/>
      <c r="C10" s="88"/>
      <c r="D10" s="20"/>
      <c r="E10" s="20"/>
      <c r="F10" s="20"/>
      <c r="G10" s="21"/>
      <c r="H10" s="21"/>
      <c r="I10" s="20"/>
      <c r="J10" s="20"/>
      <c r="K10" s="20"/>
      <c r="L10" s="55"/>
      <c r="M10" s="20"/>
      <c r="N10" s="55"/>
      <c r="O10" s="22"/>
      <c r="P10" s="22"/>
      <c r="Q10" s="22"/>
      <c r="R10" s="22"/>
      <c r="S10" s="69" t="str">
        <f t="shared" si="1"/>
        <v/>
      </c>
      <c r="T10" s="20"/>
      <c r="U10" s="8" t="s">
        <v>2555</v>
      </c>
    </row>
    <row r="11" ht="12.75" customHeight="1" spans="1:21">
      <c r="A11" s="19" t="str">
        <f t="shared" si="0"/>
        <v/>
      </c>
      <c r="B11" s="20"/>
      <c r="C11" s="88"/>
      <c r="D11" s="20"/>
      <c r="E11" s="20"/>
      <c r="F11" s="20"/>
      <c r="G11" s="21"/>
      <c r="H11" s="21"/>
      <c r="I11" s="20"/>
      <c r="J11" s="20"/>
      <c r="K11" s="20"/>
      <c r="L11" s="55"/>
      <c r="M11" s="20"/>
      <c r="N11" s="55"/>
      <c r="O11" s="22"/>
      <c r="P11" s="22"/>
      <c r="Q11" s="22"/>
      <c r="R11" s="22"/>
      <c r="S11" s="69" t="str">
        <f t="shared" si="1"/>
        <v/>
      </c>
      <c r="T11" s="20"/>
      <c r="U11" s="8" t="s">
        <v>2556</v>
      </c>
    </row>
    <row r="12" ht="12.75" customHeight="1" spans="1:21">
      <c r="A12" s="19" t="str">
        <f t="shared" si="0"/>
        <v/>
      </c>
      <c r="B12" s="20"/>
      <c r="C12" s="88"/>
      <c r="D12" s="20"/>
      <c r="E12" s="20"/>
      <c r="F12" s="20"/>
      <c r="G12" s="21"/>
      <c r="H12" s="21"/>
      <c r="I12" s="20"/>
      <c r="J12" s="20"/>
      <c r="K12" s="20"/>
      <c r="L12" s="55"/>
      <c r="M12" s="20"/>
      <c r="N12" s="55"/>
      <c r="O12" s="22"/>
      <c r="P12" s="22"/>
      <c r="Q12" s="22"/>
      <c r="R12" s="22"/>
      <c r="S12" s="69" t="str">
        <f t="shared" si="1"/>
        <v/>
      </c>
      <c r="T12" s="20"/>
      <c r="U12" s="8" t="s">
        <v>2557</v>
      </c>
    </row>
    <row r="13" ht="12.75" customHeight="1" spans="1:21">
      <c r="A13" s="19" t="str">
        <f t="shared" si="0"/>
        <v/>
      </c>
      <c r="B13" s="20"/>
      <c r="C13" s="88"/>
      <c r="D13" s="20"/>
      <c r="E13" s="20"/>
      <c r="F13" s="20"/>
      <c r="G13" s="21"/>
      <c r="H13" s="21"/>
      <c r="I13" s="20"/>
      <c r="J13" s="20"/>
      <c r="K13" s="20"/>
      <c r="L13" s="55"/>
      <c r="M13" s="20"/>
      <c r="N13" s="55"/>
      <c r="O13" s="22"/>
      <c r="P13" s="22"/>
      <c r="Q13" s="22"/>
      <c r="R13" s="22"/>
      <c r="S13" s="69" t="str">
        <f t="shared" si="1"/>
        <v/>
      </c>
      <c r="T13" s="20"/>
      <c r="U13" s="8" t="s">
        <v>2558</v>
      </c>
    </row>
    <row r="14" ht="12.75" customHeight="1" spans="1:21">
      <c r="A14" s="19" t="str">
        <f t="shared" si="0"/>
        <v/>
      </c>
      <c r="B14" s="20"/>
      <c r="C14" s="88"/>
      <c r="D14" s="20"/>
      <c r="E14" s="20"/>
      <c r="F14" s="20"/>
      <c r="G14" s="21"/>
      <c r="H14" s="21"/>
      <c r="I14" s="20"/>
      <c r="J14" s="20"/>
      <c r="K14" s="20"/>
      <c r="L14" s="55"/>
      <c r="M14" s="20"/>
      <c r="N14" s="55"/>
      <c r="O14" s="22"/>
      <c r="P14" s="22"/>
      <c r="Q14" s="22"/>
      <c r="R14" s="22"/>
      <c r="S14" s="69" t="str">
        <f t="shared" si="1"/>
        <v/>
      </c>
      <c r="T14" s="20"/>
      <c r="U14" s="8" t="s">
        <v>2559</v>
      </c>
    </row>
    <row r="15" ht="12.75" customHeight="1" spans="1:21">
      <c r="A15" s="19" t="str">
        <f t="shared" si="0"/>
        <v/>
      </c>
      <c r="B15" s="20"/>
      <c r="C15" s="88"/>
      <c r="D15" s="20"/>
      <c r="E15" s="20"/>
      <c r="F15" s="20"/>
      <c r="G15" s="21"/>
      <c r="H15" s="21"/>
      <c r="I15" s="20"/>
      <c r="J15" s="20"/>
      <c r="K15" s="20"/>
      <c r="L15" s="55"/>
      <c r="M15" s="20"/>
      <c r="N15" s="55"/>
      <c r="O15" s="22"/>
      <c r="P15" s="22"/>
      <c r="Q15" s="22"/>
      <c r="R15" s="22"/>
      <c r="S15" s="69" t="str">
        <f t="shared" si="1"/>
        <v/>
      </c>
      <c r="T15" s="20"/>
      <c r="U15" s="8" t="s">
        <v>2560</v>
      </c>
    </row>
    <row r="16" ht="12.75" customHeight="1" spans="1:21">
      <c r="A16" s="19" t="str">
        <f t="shared" si="0"/>
        <v/>
      </c>
      <c r="B16" s="20"/>
      <c r="C16" s="88"/>
      <c r="D16" s="20"/>
      <c r="E16" s="20"/>
      <c r="F16" s="20"/>
      <c r="G16" s="21"/>
      <c r="H16" s="21"/>
      <c r="I16" s="20"/>
      <c r="J16" s="20"/>
      <c r="K16" s="20"/>
      <c r="L16" s="55"/>
      <c r="M16" s="20"/>
      <c r="N16" s="55"/>
      <c r="O16" s="22"/>
      <c r="P16" s="22"/>
      <c r="Q16" s="22"/>
      <c r="R16" s="22"/>
      <c r="S16" s="69" t="str">
        <f t="shared" si="1"/>
        <v/>
      </c>
      <c r="T16" s="20"/>
      <c r="U16" s="8" t="s">
        <v>2561</v>
      </c>
    </row>
    <row r="17" ht="12.75" customHeight="1" spans="1:21">
      <c r="A17" s="19" t="str">
        <f t="shared" si="0"/>
        <v/>
      </c>
      <c r="B17" s="20"/>
      <c r="C17" s="88"/>
      <c r="D17" s="20"/>
      <c r="E17" s="20"/>
      <c r="F17" s="20"/>
      <c r="G17" s="21"/>
      <c r="H17" s="21"/>
      <c r="I17" s="20"/>
      <c r="J17" s="20"/>
      <c r="K17" s="20"/>
      <c r="L17" s="55"/>
      <c r="M17" s="20"/>
      <c r="N17" s="55"/>
      <c r="O17" s="22"/>
      <c r="P17" s="22"/>
      <c r="Q17" s="22"/>
      <c r="R17" s="22"/>
      <c r="S17" s="69" t="str">
        <f t="shared" si="1"/>
        <v/>
      </c>
      <c r="T17" s="20"/>
      <c r="U17" s="8" t="s">
        <v>2562</v>
      </c>
    </row>
    <row r="18" ht="12.75" customHeight="1" spans="1:21">
      <c r="A18" s="19" t="str">
        <f t="shared" si="0"/>
        <v/>
      </c>
      <c r="B18" s="20"/>
      <c r="C18" s="88"/>
      <c r="D18" s="20"/>
      <c r="E18" s="20"/>
      <c r="F18" s="20"/>
      <c r="G18" s="21"/>
      <c r="H18" s="21"/>
      <c r="I18" s="20"/>
      <c r="J18" s="20"/>
      <c r="K18" s="20"/>
      <c r="L18" s="55"/>
      <c r="M18" s="20"/>
      <c r="N18" s="55"/>
      <c r="O18" s="22"/>
      <c r="P18" s="22"/>
      <c r="Q18" s="22"/>
      <c r="R18" s="22"/>
      <c r="S18" s="69" t="str">
        <f t="shared" si="1"/>
        <v/>
      </c>
      <c r="T18" s="20"/>
      <c r="U18" s="8" t="s">
        <v>2563</v>
      </c>
    </row>
    <row r="19" ht="12.75" customHeight="1" spans="1:21">
      <c r="A19" s="19" t="str">
        <f t="shared" si="0"/>
        <v/>
      </c>
      <c r="B19" s="20"/>
      <c r="C19" s="88"/>
      <c r="D19" s="20"/>
      <c r="E19" s="20"/>
      <c r="F19" s="20"/>
      <c r="G19" s="21"/>
      <c r="H19" s="21"/>
      <c r="I19" s="20"/>
      <c r="J19" s="20"/>
      <c r="K19" s="20"/>
      <c r="L19" s="55"/>
      <c r="M19" s="20"/>
      <c r="N19" s="55"/>
      <c r="O19" s="22"/>
      <c r="P19" s="22"/>
      <c r="Q19" s="22"/>
      <c r="R19" s="22"/>
      <c r="S19" s="69" t="str">
        <f t="shared" si="1"/>
        <v/>
      </c>
      <c r="T19" s="20"/>
      <c r="U19" s="8" t="s">
        <v>2564</v>
      </c>
    </row>
    <row r="20" ht="12.75" customHeight="1" spans="1:21">
      <c r="A20" s="19" t="str">
        <f t="shared" si="0"/>
        <v/>
      </c>
      <c r="B20" s="20"/>
      <c r="C20" s="88"/>
      <c r="D20" s="20"/>
      <c r="E20" s="20"/>
      <c r="F20" s="20"/>
      <c r="G20" s="21"/>
      <c r="H20" s="21"/>
      <c r="I20" s="20"/>
      <c r="J20" s="20"/>
      <c r="K20" s="20"/>
      <c r="L20" s="55"/>
      <c r="M20" s="20"/>
      <c r="N20" s="55"/>
      <c r="O20" s="22"/>
      <c r="P20" s="22"/>
      <c r="Q20" s="22"/>
      <c r="R20" s="22"/>
      <c r="S20" s="69" t="str">
        <f t="shared" si="1"/>
        <v/>
      </c>
      <c r="T20" s="20"/>
      <c r="U20" s="8" t="s">
        <v>2565</v>
      </c>
    </row>
    <row r="21" ht="12.75" customHeight="1" spans="1:21">
      <c r="A21" s="19" t="str">
        <f t="shared" si="0"/>
        <v/>
      </c>
      <c r="B21" s="20"/>
      <c r="C21" s="88"/>
      <c r="D21" s="20"/>
      <c r="E21" s="20"/>
      <c r="F21" s="20"/>
      <c r="G21" s="21"/>
      <c r="H21" s="21"/>
      <c r="I21" s="20"/>
      <c r="J21" s="20"/>
      <c r="K21" s="20"/>
      <c r="L21" s="55"/>
      <c r="M21" s="20"/>
      <c r="N21" s="55"/>
      <c r="O21" s="22"/>
      <c r="P21" s="22"/>
      <c r="Q21" s="22"/>
      <c r="R21" s="22"/>
      <c r="S21" s="69" t="str">
        <f t="shared" si="1"/>
        <v/>
      </c>
      <c r="T21" s="20"/>
      <c r="U21" s="8" t="s">
        <v>2566</v>
      </c>
    </row>
    <row r="22" ht="12.75" customHeight="1" spans="1:21">
      <c r="A22" s="19" t="str">
        <f t="shared" si="0"/>
        <v/>
      </c>
      <c r="B22" s="20"/>
      <c r="C22" s="88"/>
      <c r="D22" s="20"/>
      <c r="E22" s="20"/>
      <c r="F22" s="20"/>
      <c r="G22" s="21"/>
      <c r="H22" s="21"/>
      <c r="I22" s="20"/>
      <c r="J22" s="20"/>
      <c r="K22" s="20"/>
      <c r="L22" s="55"/>
      <c r="M22" s="20"/>
      <c r="N22" s="55"/>
      <c r="O22" s="22"/>
      <c r="P22" s="22"/>
      <c r="Q22" s="22"/>
      <c r="R22" s="22"/>
      <c r="S22" s="69" t="str">
        <f t="shared" si="1"/>
        <v/>
      </c>
      <c r="T22" s="20"/>
      <c r="U22" s="8" t="s">
        <v>2567</v>
      </c>
    </row>
    <row r="23" ht="12.75" customHeight="1" spans="1:21">
      <c r="A23" s="19" t="str">
        <f t="shared" si="0"/>
        <v/>
      </c>
      <c r="B23" s="20"/>
      <c r="C23" s="88"/>
      <c r="D23" s="20"/>
      <c r="E23" s="20"/>
      <c r="F23" s="20"/>
      <c r="G23" s="21"/>
      <c r="H23" s="21"/>
      <c r="I23" s="20"/>
      <c r="J23" s="20"/>
      <c r="K23" s="20"/>
      <c r="L23" s="55"/>
      <c r="M23" s="20"/>
      <c r="N23" s="55"/>
      <c r="O23" s="22"/>
      <c r="P23" s="22"/>
      <c r="Q23" s="22"/>
      <c r="R23" s="22"/>
      <c r="S23" s="69" t="str">
        <f t="shared" si="1"/>
        <v/>
      </c>
      <c r="T23" s="20"/>
      <c r="U23" s="8" t="s">
        <v>2568</v>
      </c>
    </row>
    <row r="24" ht="12.75" customHeight="1" spans="1:21">
      <c r="A24" s="19" t="str">
        <f t="shared" si="0"/>
        <v/>
      </c>
      <c r="B24" s="20"/>
      <c r="C24" s="88"/>
      <c r="D24" s="20"/>
      <c r="E24" s="20"/>
      <c r="F24" s="20"/>
      <c r="G24" s="21"/>
      <c r="H24" s="21"/>
      <c r="I24" s="20"/>
      <c r="J24" s="20"/>
      <c r="K24" s="20"/>
      <c r="L24" s="55"/>
      <c r="M24" s="20"/>
      <c r="N24" s="55"/>
      <c r="O24" s="22"/>
      <c r="P24" s="22"/>
      <c r="Q24" s="22"/>
      <c r="R24" s="22"/>
      <c r="S24" s="69" t="str">
        <f t="shared" si="1"/>
        <v/>
      </c>
      <c r="T24" s="20"/>
      <c r="U24" s="8" t="s">
        <v>2569</v>
      </c>
    </row>
    <row r="25" ht="12.75" customHeight="1" spans="1:21">
      <c r="A25" s="19" t="str">
        <f t="shared" si="0"/>
        <v/>
      </c>
      <c r="B25" s="20"/>
      <c r="C25" s="88"/>
      <c r="D25" s="20"/>
      <c r="E25" s="20"/>
      <c r="F25" s="20"/>
      <c r="G25" s="21"/>
      <c r="H25" s="21"/>
      <c r="I25" s="20"/>
      <c r="J25" s="20"/>
      <c r="K25" s="20"/>
      <c r="L25" s="55"/>
      <c r="M25" s="20"/>
      <c r="N25" s="55"/>
      <c r="O25" s="22"/>
      <c r="P25" s="22"/>
      <c r="Q25" s="22"/>
      <c r="R25" s="22"/>
      <c r="S25" s="69" t="str">
        <f t="shared" si="1"/>
        <v/>
      </c>
      <c r="T25" s="20"/>
      <c r="U25" s="8" t="s">
        <v>2570</v>
      </c>
    </row>
    <row r="26" ht="12.75" customHeight="1" spans="1:21">
      <c r="A26" s="19" t="str">
        <f t="shared" si="0"/>
        <v/>
      </c>
      <c r="B26" s="20"/>
      <c r="C26" s="88"/>
      <c r="D26" s="20"/>
      <c r="E26" s="20"/>
      <c r="F26" s="20"/>
      <c r="G26" s="21"/>
      <c r="H26" s="21"/>
      <c r="I26" s="20"/>
      <c r="J26" s="20"/>
      <c r="K26" s="20"/>
      <c r="L26" s="55"/>
      <c r="M26" s="20"/>
      <c r="N26" s="55"/>
      <c r="O26" s="22"/>
      <c r="P26" s="22"/>
      <c r="Q26" s="22"/>
      <c r="R26" s="22"/>
      <c r="S26" s="69" t="str">
        <f t="shared" si="1"/>
        <v/>
      </c>
      <c r="T26" s="20"/>
      <c r="U26" s="8" t="s">
        <v>2571</v>
      </c>
    </row>
    <row r="27" ht="12.75" customHeight="1" spans="1:21">
      <c r="A27" s="19" t="str">
        <f t="shared" si="0"/>
        <v/>
      </c>
      <c r="B27" s="20"/>
      <c r="C27" s="88"/>
      <c r="D27" s="20"/>
      <c r="E27" s="20"/>
      <c r="F27" s="20"/>
      <c r="G27" s="21"/>
      <c r="H27" s="21"/>
      <c r="I27" s="20"/>
      <c r="J27" s="20"/>
      <c r="K27" s="20"/>
      <c r="L27" s="55"/>
      <c r="M27" s="20"/>
      <c r="N27" s="55"/>
      <c r="O27" s="22"/>
      <c r="P27" s="22"/>
      <c r="Q27" s="22"/>
      <c r="R27" s="22"/>
      <c r="S27" s="69" t="str">
        <f t="shared" si="1"/>
        <v/>
      </c>
      <c r="T27" s="20"/>
      <c r="U27" s="8" t="s">
        <v>2572</v>
      </c>
    </row>
    <row r="28" ht="12.75" customHeight="1" spans="1:21">
      <c r="A28" s="19" t="str">
        <f t="shared" si="0"/>
        <v/>
      </c>
      <c r="B28" s="20"/>
      <c r="C28" s="88"/>
      <c r="D28" s="20"/>
      <c r="E28" s="20"/>
      <c r="F28" s="20"/>
      <c r="G28" s="21"/>
      <c r="H28" s="21"/>
      <c r="I28" s="20"/>
      <c r="J28" s="20"/>
      <c r="K28" s="20"/>
      <c r="L28" s="55"/>
      <c r="M28" s="20"/>
      <c r="N28" s="55"/>
      <c r="O28" s="22"/>
      <c r="P28" s="22"/>
      <c r="Q28" s="22"/>
      <c r="R28" s="22"/>
      <c r="S28" s="69" t="str">
        <f t="shared" si="1"/>
        <v/>
      </c>
      <c r="T28" s="20"/>
      <c r="U28" s="8" t="s">
        <v>2573</v>
      </c>
    </row>
    <row r="29" ht="12.75" customHeight="1" spans="1:21">
      <c r="A29" s="19" t="str">
        <f t="shared" si="0"/>
        <v/>
      </c>
      <c r="B29" s="20"/>
      <c r="C29" s="88"/>
      <c r="D29" s="20"/>
      <c r="E29" s="20"/>
      <c r="F29" s="20"/>
      <c r="G29" s="21"/>
      <c r="H29" s="21"/>
      <c r="I29" s="20"/>
      <c r="J29" s="20"/>
      <c r="K29" s="20"/>
      <c r="L29" s="55"/>
      <c r="M29" s="20"/>
      <c r="N29" s="55"/>
      <c r="O29" s="22"/>
      <c r="P29" s="22"/>
      <c r="Q29" s="22"/>
      <c r="R29" s="22"/>
      <c r="S29" s="69" t="str">
        <f t="shared" si="1"/>
        <v/>
      </c>
      <c r="T29" s="20"/>
      <c r="U29" s="8" t="s">
        <v>2574</v>
      </c>
    </row>
    <row r="30" ht="12.75" customHeight="1" spans="1:20">
      <c r="A30" s="19" t="s">
        <v>2575</v>
      </c>
      <c r="B30" s="84"/>
      <c r="C30" s="84"/>
      <c r="D30" s="84"/>
      <c r="E30" s="81"/>
      <c r="F30" s="20"/>
      <c r="G30" s="53"/>
      <c r="H30" s="53"/>
      <c r="I30" s="20"/>
      <c r="J30" s="20"/>
      <c r="K30" s="20"/>
      <c r="L30" s="55"/>
      <c r="M30" s="20"/>
      <c r="N30" s="55"/>
      <c r="O30" s="22">
        <f>SUM(O7:O29)</f>
        <v>0</v>
      </c>
      <c r="P30" s="22">
        <f>SUM(P7:P29)</f>
        <v>0</v>
      </c>
      <c r="Q30" s="22">
        <f>SUM(Q7:Q29)</f>
        <v>0</v>
      </c>
      <c r="R30" s="22">
        <f>SUM(R7:R29)</f>
        <v>0</v>
      </c>
      <c r="S30" s="69" t="str">
        <f t="shared" si="1"/>
        <v/>
      </c>
      <c r="T30" s="20"/>
    </row>
    <row r="31" ht="12.75" customHeight="1" spans="1:20">
      <c r="A31" s="19" t="s">
        <v>2576</v>
      </c>
      <c r="B31" s="84"/>
      <c r="C31" s="84"/>
      <c r="D31" s="84"/>
      <c r="E31" s="81"/>
      <c r="F31" s="20"/>
      <c r="G31" s="53"/>
      <c r="H31" s="53"/>
      <c r="I31" s="20"/>
      <c r="J31" s="20"/>
      <c r="K31" s="20"/>
      <c r="L31" s="55"/>
      <c r="M31" s="20"/>
      <c r="N31" s="55"/>
      <c r="O31" s="22"/>
      <c r="P31" s="22">
        <f>Q30</f>
        <v>0</v>
      </c>
      <c r="Q31" s="22"/>
      <c r="R31" s="22"/>
      <c r="S31" s="69"/>
      <c r="T31" s="20"/>
    </row>
    <row r="32" customHeight="1" spans="1:20">
      <c r="A32" s="23" t="s">
        <v>146</v>
      </c>
      <c r="B32" s="15"/>
      <c r="C32" s="15"/>
      <c r="D32" s="15"/>
      <c r="E32" s="24"/>
      <c r="F32" s="37"/>
      <c r="G32" s="23"/>
      <c r="H32" s="23"/>
      <c r="I32" s="23"/>
      <c r="J32" s="23"/>
      <c r="K32" s="23"/>
      <c r="L32" s="23"/>
      <c r="M32" s="23"/>
      <c r="N32" s="30"/>
      <c r="O32" s="30"/>
      <c r="P32" s="30">
        <f>P30-P31</f>
        <v>0</v>
      </c>
      <c r="Q32" s="30"/>
      <c r="R32" s="30">
        <f>R30</f>
        <v>0</v>
      </c>
      <c r="S32" s="69" t="str">
        <f t="shared" si="1"/>
        <v/>
      </c>
      <c r="T32" s="26"/>
    </row>
    <row r="33" customHeight="1" spans="1:21">
      <c r="A33" s="9" t="str">
        <f>基本信息输入表!$K$6&amp;"填表人："&amp;基本信息输入表!$M$75</f>
        <v>产权持有单位填表人：包娴</v>
      </c>
      <c r="R33" s="9" t="str">
        <f>"评估人员："&amp;基本信息输入表!$Q$75</f>
        <v>评估人员：资谷才、王晓</v>
      </c>
      <c r="U33" s="9" t="s">
        <v>1523</v>
      </c>
    </row>
    <row r="34" customHeight="1" spans="1:1">
      <c r="A34" s="9" t="str">
        <f>"填表日期："&amp;YEAR(基本信息输入表!$O$75)&amp;"年"&amp;MONTH(基本信息输入表!$O$75)&amp;"月"&amp;DAY(基本信息输入表!$O$75)&amp;"日"</f>
        <v>填表日期：2024年5月8日</v>
      </c>
    </row>
  </sheetData>
  <mergeCells count="7">
    <mergeCell ref="A2:T2"/>
    <mergeCell ref="A3:T3"/>
    <mergeCell ref="S4:T4"/>
    <mergeCell ref="S5:T5"/>
    <mergeCell ref="A30:E30"/>
    <mergeCell ref="A31:E31"/>
    <mergeCell ref="A32:E32"/>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pageSetUpPr fitToPage="1"/>
  </sheetPr>
  <dimension ref="A1:T32"/>
  <sheetViews>
    <sheetView showGridLines="0" zoomScale="76" zoomScaleNormal="76" topLeftCell="A6" workbookViewId="0">
      <selection activeCell="T22" sqref="T22"/>
    </sheetView>
  </sheetViews>
  <sheetFormatPr defaultColWidth="9" defaultRowHeight="15.75"/>
  <cols>
    <col min="1" max="1" width="4" style="86" customWidth="1"/>
    <col min="2" max="2" width="15.1666666666667" style="86" customWidth="1"/>
    <col min="3" max="3" width="14.6666666666667" style="86" customWidth="1"/>
    <col min="4" max="4" width="20.6666666666667" style="86" customWidth="1"/>
    <col min="5" max="5" width="5.16666666666667" style="86" customWidth="1"/>
    <col min="6" max="7" width="8.5" style="86" customWidth="1"/>
    <col min="8" max="9" width="7.16666666666667" style="86" customWidth="1"/>
    <col min="10" max="10" width="12.1666666666667" style="86" customWidth="1"/>
    <col min="11" max="11" width="11" style="86" customWidth="1"/>
    <col min="12" max="12" width="10" style="86" customWidth="1"/>
    <col min="13" max="13" width="8.5" style="86" customWidth="1"/>
    <col min="14" max="14" width="10.6666666666667" style="86" customWidth="1"/>
    <col min="15" max="15" width="10.5" style="86" customWidth="1"/>
    <col min="16" max="16" width="8.16666666666667" style="86" customWidth="1"/>
    <col min="17" max="17" width="7.16666666666667" style="86" customWidth="1"/>
    <col min="18" max="19" width="9" style="86" customWidth="1"/>
    <col min="20" max="16384" width="9" style="86"/>
  </cols>
  <sheetData>
    <row r="1" spans="1:1">
      <c r="A1" s="10" t="s">
        <v>0</v>
      </c>
    </row>
    <row r="2" s="85" customFormat="1" ht="22.5" customHeight="1" spans="1:1">
      <c r="A2" s="11" t="s">
        <v>147</v>
      </c>
    </row>
    <row r="3" customHeight="1" spans="1:1">
      <c r="A3" s="8" t="str">
        <f>"评估基准日："&amp;TEXT(基本信息输入表!M7,"yyyy年mm月dd日")</f>
        <v>评估基准日：2024年04月30日</v>
      </c>
    </row>
    <row r="4" spans="1:16">
      <c r="A4" s="8"/>
      <c r="B4" s="8"/>
      <c r="C4" s="8"/>
      <c r="D4" s="8"/>
      <c r="E4" s="8"/>
      <c r="F4" s="8"/>
      <c r="G4" s="8"/>
      <c r="H4" s="8"/>
      <c r="I4" s="8"/>
      <c r="J4" s="8"/>
      <c r="K4" s="8"/>
      <c r="L4" s="8"/>
      <c r="M4" s="8"/>
      <c r="N4" s="8"/>
      <c r="O4" s="8"/>
      <c r="P4" s="13" t="s">
        <v>2577</v>
      </c>
    </row>
    <row r="5" customHeight="1" spans="1:17">
      <c r="A5" s="14" t="str">
        <f>基本信息输入表!K6&amp;"："&amp;基本信息输入表!M6</f>
        <v>产权持有单位：昆明中石油昆仑车用天然气有限公司</v>
      </c>
      <c r="B5" s="15"/>
      <c r="C5" s="15"/>
      <c r="D5" s="15"/>
      <c r="E5" s="15"/>
      <c r="F5" s="9"/>
      <c r="G5" s="9"/>
      <c r="H5" s="9"/>
      <c r="I5" s="9"/>
      <c r="J5" s="9"/>
      <c r="K5" s="9"/>
      <c r="L5" s="9"/>
      <c r="M5" s="9"/>
      <c r="N5" s="9"/>
      <c r="O5" s="9"/>
      <c r="P5" s="9"/>
      <c r="Q5" s="13" t="s">
        <v>1484</v>
      </c>
    </row>
    <row r="6" ht="24.75" customHeight="1" spans="1:18">
      <c r="A6" s="79" t="s">
        <v>4</v>
      </c>
      <c r="B6" s="79" t="s">
        <v>2578</v>
      </c>
      <c r="C6" s="79" t="s">
        <v>2549</v>
      </c>
      <c r="D6" s="79" t="s">
        <v>2579</v>
      </c>
      <c r="E6" s="79" t="s">
        <v>2580</v>
      </c>
      <c r="F6" s="79" t="s">
        <v>1709</v>
      </c>
      <c r="G6" s="79" t="s">
        <v>2550</v>
      </c>
      <c r="H6" s="79" t="s">
        <v>2581</v>
      </c>
      <c r="I6" s="79" t="s">
        <v>2582</v>
      </c>
      <c r="J6" s="79" t="s">
        <v>2583</v>
      </c>
      <c r="K6" s="79" t="s">
        <v>1391</v>
      </c>
      <c r="L6" s="18" t="s">
        <v>6</v>
      </c>
      <c r="M6" s="18" t="s">
        <v>1492</v>
      </c>
      <c r="N6" s="79" t="s">
        <v>7</v>
      </c>
      <c r="O6" s="79" t="s">
        <v>833</v>
      </c>
      <c r="P6" s="79" t="s">
        <v>683</v>
      </c>
      <c r="Q6" s="79" t="s">
        <v>176</v>
      </c>
      <c r="R6" s="8" t="s">
        <v>1501</v>
      </c>
    </row>
    <row r="7" customHeight="1" spans="1:18">
      <c r="A7" s="19" t="str">
        <f>IF(B7="","",ROW()-6)</f>
        <v/>
      </c>
      <c r="B7" s="20"/>
      <c r="C7" s="20"/>
      <c r="D7" s="19"/>
      <c r="E7" s="20"/>
      <c r="F7" s="21"/>
      <c r="G7" s="21"/>
      <c r="H7" s="55"/>
      <c r="I7" s="20"/>
      <c r="J7" s="20"/>
      <c r="K7" s="55"/>
      <c r="L7" s="22"/>
      <c r="M7" s="22"/>
      <c r="N7" s="22"/>
      <c r="O7" s="22">
        <f>N7-L7+M7</f>
        <v>0</v>
      </c>
      <c r="P7" s="69" t="str">
        <f>IF(L7-M7=0,"",O7/(L7-M7)*100)</f>
        <v/>
      </c>
      <c r="Q7" s="20"/>
      <c r="R7" s="87" t="s">
        <v>2584</v>
      </c>
    </row>
    <row r="8" customHeight="1" spans="1:18">
      <c r="A8" s="19" t="str">
        <f t="shared" ref="A8:A27" si="0">IF(B8="","",ROW()-6)</f>
        <v/>
      </c>
      <c r="B8" s="20"/>
      <c r="C8" s="20"/>
      <c r="D8" s="19"/>
      <c r="E8" s="20"/>
      <c r="F8" s="21"/>
      <c r="G8" s="21"/>
      <c r="H8" s="55"/>
      <c r="I8" s="20"/>
      <c r="J8" s="20"/>
      <c r="K8" s="55"/>
      <c r="L8" s="22"/>
      <c r="M8" s="22"/>
      <c r="N8" s="22"/>
      <c r="O8" s="22">
        <f t="shared" ref="O8:O28" si="1">N8-L8+M8</f>
        <v>0</v>
      </c>
      <c r="P8" s="69" t="str">
        <f t="shared" ref="P8:P28" si="2">IF(L8-M8=0,"",O8/(L8-M8)*100)</f>
        <v/>
      </c>
      <c r="Q8" s="20"/>
      <c r="R8" s="87" t="s">
        <v>2585</v>
      </c>
    </row>
    <row r="9" customHeight="1" spans="1:18">
      <c r="A9" s="19" t="str">
        <f t="shared" si="0"/>
        <v/>
      </c>
      <c r="B9" s="20"/>
      <c r="C9" s="20"/>
      <c r="D9" s="19"/>
      <c r="E9" s="20"/>
      <c r="F9" s="21"/>
      <c r="G9" s="21"/>
      <c r="H9" s="55"/>
      <c r="I9" s="20"/>
      <c r="J9" s="20"/>
      <c r="K9" s="55"/>
      <c r="L9" s="22"/>
      <c r="M9" s="22"/>
      <c r="N9" s="22"/>
      <c r="O9" s="22">
        <f t="shared" si="1"/>
        <v>0</v>
      </c>
      <c r="P9" s="69" t="str">
        <f t="shared" si="2"/>
        <v/>
      </c>
      <c r="Q9" s="20"/>
      <c r="R9" s="87" t="s">
        <v>2586</v>
      </c>
    </row>
    <row r="10" customHeight="1" spans="1:18">
      <c r="A10" s="19" t="str">
        <f t="shared" si="0"/>
        <v/>
      </c>
      <c r="B10" s="20"/>
      <c r="C10" s="20"/>
      <c r="D10" s="19"/>
      <c r="E10" s="20"/>
      <c r="F10" s="21"/>
      <c r="G10" s="21"/>
      <c r="H10" s="55"/>
      <c r="I10" s="20"/>
      <c r="J10" s="20"/>
      <c r="K10" s="55"/>
      <c r="L10" s="22"/>
      <c r="M10" s="22"/>
      <c r="N10" s="22"/>
      <c r="O10" s="22">
        <f t="shared" si="1"/>
        <v>0</v>
      </c>
      <c r="P10" s="69" t="str">
        <f t="shared" si="2"/>
        <v/>
      </c>
      <c r="Q10" s="20"/>
      <c r="R10" s="87" t="s">
        <v>2587</v>
      </c>
    </row>
    <row r="11" customHeight="1" spans="1:20">
      <c r="A11" s="19" t="str">
        <f t="shared" si="0"/>
        <v/>
      </c>
      <c r="B11" s="20"/>
      <c r="C11" s="20"/>
      <c r="D11" s="19"/>
      <c r="E11" s="20"/>
      <c r="F11" s="21"/>
      <c r="G11" s="21"/>
      <c r="H11" s="55"/>
      <c r="I11" s="20"/>
      <c r="J11" s="20"/>
      <c r="K11" s="55"/>
      <c r="L11" s="22"/>
      <c r="M11" s="22"/>
      <c r="N11" s="22"/>
      <c r="O11" s="22">
        <f t="shared" si="1"/>
        <v>0</v>
      </c>
      <c r="P11" s="69" t="str">
        <f t="shared" si="2"/>
        <v/>
      </c>
      <c r="Q11" s="20"/>
      <c r="R11" s="87" t="s">
        <v>2588</v>
      </c>
      <c r="T11" s="86" t="s">
        <v>2589</v>
      </c>
    </row>
    <row r="12" customHeight="1" spans="1:18">
      <c r="A12" s="19" t="str">
        <f t="shared" si="0"/>
        <v/>
      </c>
      <c r="B12" s="20"/>
      <c r="C12" s="20"/>
      <c r="D12" s="19"/>
      <c r="E12" s="20"/>
      <c r="F12" s="21"/>
      <c r="G12" s="21"/>
      <c r="H12" s="55"/>
      <c r="I12" s="20"/>
      <c r="J12" s="20"/>
      <c r="K12" s="55"/>
      <c r="L12" s="22"/>
      <c r="M12" s="22"/>
      <c r="N12" s="22"/>
      <c r="O12" s="22">
        <f t="shared" si="1"/>
        <v>0</v>
      </c>
      <c r="P12" s="69" t="str">
        <f t="shared" si="2"/>
        <v/>
      </c>
      <c r="Q12" s="20"/>
      <c r="R12" s="87" t="s">
        <v>2590</v>
      </c>
    </row>
    <row r="13" customHeight="1" spans="1:18">
      <c r="A13" s="19" t="str">
        <f t="shared" si="0"/>
        <v/>
      </c>
      <c r="B13" s="20"/>
      <c r="C13" s="20"/>
      <c r="D13" s="19"/>
      <c r="E13" s="20"/>
      <c r="F13" s="21"/>
      <c r="G13" s="21"/>
      <c r="H13" s="55"/>
      <c r="I13" s="20"/>
      <c r="J13" s="20"/>
      <c r="K13" s="55"/>
      <c r="L13" s="22"/>
      <c r="M13" s="22"/>
      <c r="N13" s="22"/>
      <c r="O13" s="22">
        <f t="shared" si="1"/>
        <v>0</v>
      </c>
      <c r="P13" s="69" t="str">
        <f t="shared" si="2"/>
        <v/>
      </c>
      <c r="Q13" s="20"/>
      <c r="R13" s="87" t="s">
        <v>2591</v>
      </c>
    </row>
    <row r="14" customHeight="1" spans="1:18">
      <c r="A14" s="19" t="str">
        <f t="shared" si="0"/>
        <v/>
      </c>
      <c r="B14" s="20"/>
      <c r="C14" s="20"/>
      <c r="D14" s="19"/>
      <c r="E14" s="20"/>
      <c r="F14" s="21"/>
      <c r="G14" s="21"/>
      <c r="H14" s="55"/>
      <c r="I14" s="20"/>
      <c r="J14" s="20"/>
      <c r="K14" s="55"/>
      <c r="L14" s="22"/>
      <c r="M14" s="22"/>
      <c r="N14" s="22"/>
      <c r="O14" s="22">
        <f t="shared" si="1"/>
        <v>0</v>
      </c>
      <c r="P14" s="69" t="str">
        <f t="shared" si="2"/>
        <v/>
      </c>
      <c r="Q14" s="20"/>
      <c r="R14" s="87" t="s">
        <v>2592</v>
      </c>
    </row>
    <row r="15" customHeight="1" spans="1:18">
      <c r="A15" s="19" t="str">
        <f t="shared" si="0"/>
        <v/>
      </c>
      <c r="B15" s="20"/>
      <c r="C15" s="20"/>
      <c r="D15" s="19"/>
      <c r="E15" s="20"/>
      <c r="F15" s="21"/>
      <c r="G15" s="21"/>
      <c r="H15" s="55"/>
      <c r="I15" s="20"/>
      <c r="J15" s="20"/>
      <c r="K15" s="55"/>
      <c r="L15" s="22"/>
      <c r="M15" s="22"/>
      <c r="N15" s="22"/>
      <c r="O15" s="22">
        <f t="shared" si="1"/>
        <v>0</v>
      </c>
      <c r="P15" s="69" t="str">
        <f t="shared" si="2"/>
        <v/>
      </c>
      <c r="Q15" s="20"/>
      <c r="R15" s="87" t="s">
        <v>2593</v>
      </c>
    </row>
    <row r="16" customHeight="1" spans="1:18">
      <c r="A16" s="19" t="str">
        <f t="shared" si="0"/>
        <v/>
      </c>
      <c r="B16" s="20"/>
      <c r="C16" s="20"/>
      <c r="D16" s="19"/>
      <c r="E16" s="20"/>
      <c r="F16" s="21"/>
      <c r="G16" s="21"/>
      <c r="H16" s="55"/>
      <c r="I16" s="20"/>
      <c r="J16" s="20"/>
      <c r="K16" s="55"/>
      <c r="L16" s="22"/>
      <c r="M16" s="22"/>
      <c r="N16" s="22"/>
      <c r="O16" s="22">
        <f t="shared" si="1"/>
        <v>0</v>
      </c>
      <c r="P16" s="69" t="str">
        <f t="shared" si="2"/>
        <v/>
      </c>
      <c r="Q16" s="20"/>
      <c r="R16" s="87" t="s">
        <v>2594</v>
      </c>
    </row>
    <row r="17" customHeight="1" spans="1:18">
      <c r="A17" s="19" t="str">
        <f t="shared" si="0"/>
        <v/>
      </c>
      <c r="B17" s="20"/>
      <c r="C17" s="20"/>
      <c r="D17" s="19"/>
      <c r="E17" s="20"/>
      <c r="F17" s="21"/>
      <c r="G17" s="21"/>
      <c r="H17" s="55"/>
      <c r="I17" s="20"/>
      <c r="J17" s="20"/>
      <c r="K17" s="55"/>
      <c r="L17" s="22"/>
      <c r="M17" s="22"/>
      <c r="N17" s="22"/>
      <c r="O17" s="22">
        <f t="shared" si="1"/>
        <v>0</v>
      </c>
      <c r="P17" s="69" t="str">
        <f t="shared" si="2"/>
        <v/>
      </c>
      <c r="Q17" s="20"/>
      <c r="R17" s="87" t="s">
        <v>2595</v>
      </c>
    </row>
    <row r="18" customHeight="1" spans="1:18">
      <c r="A18" s="19" t="str">
        <f t="shared" si="0"/>
        <v/>
      </c>
      <c r="B18" s="20"/>
      <c r="C18" s="20"/>
      <c r="D18" s="19"/>
      <c r="E18" s="20"/>
      <c r="F18" s="21"/>
      <c r="G18" s="21"/>
      <c r="H18" s="55"/>
      <c r="I18" s="20"/>
      <c r="J18" s="20"/>
      <c r="K18" s="55"/>
      <c r="L18" s="22"/>
      <c r="M18" s="22"/>
      <c r="N18" s="22"/>
      <c r="O18" s="22">
        <f t="shared" si="1"/>
        <v>0</v>
      </c>
      <c r="P18" s="69" t="str">
        <f t="shared" si="2"/>
        <v/>
      </c>
      <c r="Q18" s="20"/>
      <c r="R18" s="87" t="s">
        <v>2596</v>
      </c>
    </row>
    <row r="19" customHeight="1" spans="1:18">
      <c r="A19" s="19" t="str">
        <f t="shared" si="0"/>
        <v/>
      </c>
      <c r="B19" s="20"/>
      <c r="C19" s="20"/>
      <c r="D19" s="19"/>
      <c r="E19" s="20"/>
      <c r="F19" s="21"/>
      <c r="G19" s="21"/>
      <c r="H19" s="55"/>
      <c r="I19" s="20"/>
      <c r="J19" s="20"/>
      <c r="K19" s="55"/>
      <c r="L19" s="22"/>
      <c r="M19" s="22"/>
      <c r="N19" s="22"/>
      <c r="O19" s="22">
        <f t="shared" si="1"/>
        <v>0</v>
      </c>
      <c r="P19" s="69" t="str">
        <f t="shared" si="2"/>
        <v/>
      </c>
      <c r="Q19" s="20"/>
      <c r="R19" s="87" t="s">
        <v>2597</v>
      </c>
    </row>
    <row r="20" customHeight="1" spans="1:18">
      <c r="A20" s="19" t="str">
        <f t="shared" si="0"/>
        <v/>
      </c>
      <c r="B20" s="20"/>
      <c r="C20" s="20"/>
      <c r="D20" s="19"/>
      <c r="E20" s="20"/>
      <c r="F20" s="21"/>
      <c r="G20" s="21"/>
      <c r="H20" s="55"/>
      <c r="I20" s="20"/>
      <c r="J20" s="20"/>
      <c r="K20" s="55"/>
      <c r="L20" s="22"/>
      <c r="M20" s="22"/>
      <c r="N20" s="22"/>
      <c r="O20" s="22">
        <f t="shared" si="1"/>
        <v>0</v>
      </c>
      <c r="P20" s="69" t="str">
        <f t="shared" si="2"/>
        <v/>
      </c>
      <c r="Q20" s="20"/>
      <c r="R20" s="87" t="s">
        <v>2598</v>
      </c>
    </row>
    <row r="21" customHeight="1" spans="1:18">
      <c r="A21" s="19" t="str">
        <f t="shared" si="0"/>
        <v/>
      </c>
      <c r="B21" s="20"/>
      <c r="C21" s="20"/>
      <c r="D21" s="19"/>
      <c r="E21" s="20"/>
      <c r="F21" s="21"/>
      <c r="G21" s="21"/>
      <c r="H21" s="55"/>
      <c r="I21" s="20"/>
      <c r="J21" s="20"/>
      <c r="K21" s="55"/>
      <c r="L21" s="22"/>
      <c r="M21" s="22"/>
      <c r="N21" s="22"/>
      <c r="O21" s="22">
        <f t="shared" si="1"/>
        <v>0</v>
      </c>
      <c r="P21" s="69" t="str">
        <f t="shared" si="2"/>
        <v/>
      </c>
      <c r="Q21" s="20"/>
      <c r="R21" s="87" t="s">
        <v>2599</v>
      </c>
    </row>
    <row r="22" customHeight="1" spans="1:18">
      <c r="A22" s="19" t="str">
        <f t="shared" si="0"/>
        <v/>
      </c>
      <c r="B22" s="20"/>
      <c r="C22" s="20"/>
      <c r="D22" s="19"/>
      <c r="E22" s="20"/>
      <c r="F22" s="21"/>
      <c r="G22" s="21"/>
      <c r="H22" s="55"/>
      <c r="I22" s="20"/>
      <c r="J22" s="20"/>
      <c r="K22" s="55"/>
      <c r="L22" s="22"/>
      <c r="M22" s="22"/>
      <c r="N22" s="22"/>
      <c r="O22" s="22">
        <f t="shared" si="1"/>
        <v>0</v>
      </c>
      <c r="P22" s="69" t="str">
        <f t="shared" si="2"/>
        <v/>
      </c>
      <c r="Q22" s="20"/>
      <c r="R22" s="87" t="s">
        <v>2600</v>
      </c>
    </row>
    <row r="23" customHeight="1" spans="1:18">
      <c r="A23" s="19" t="str">
        <f t="shared" si="0"/>
        <v/>
      </c>
      <c r="B23" s="20"/>
      <c r="C23" s="20"/>
      <c r="D23" s="19"/>
      <c r="E23" s="20"/>
      <c r="F23" s="21"/>
      <c r="G23" s="21"/>
      <c r="H23" s="55"/>
      <c r="I23" s="20"/>
      <c r="J23" s="20"/>
      <c r="K23" s="55"/>
      <c r="L23" s="22"/>
      <c r="M23" s="22"/>
      <c r="N23" s="22"/>
      <c r="O23" s="22">
        <f t="shared" si="1"/>
        <v>0</v>
      </c>
      <c r="P23" s="69" t="str">
        <f t="shared" si="2"/>
        <v/>
      </c>
      <c r="Q23" s="20"/>
      <c r="R23" s="87" t="s">
        <v>2601</v>
      </c>
    </row>
    <row r="24" customHeight="1" spans="1:18">
      <c r="A24" s="19" t="str">
        <f t="shared" si="0"/>
        <v/>
      </c>
      <c r="B24" s="20"/>
      <c r="C24" s="20"/>
      <c r="D24" s="19"/>
      <c r="E24" s="20"/>
      <c r="F24" s="21"/>
      <c r="G24" s="21"/>
      <c r="H24" s="55"/>
      <c r="I24" s="20"/>
      <c r="J24" s="20"/>
      <c r="K24" s="55"/>
      <c r="L24" s="22"/>
      <c r="M24" s="22"/>
      <c r="N24" s="22"/>
      <c r="O24" s="22">
        <f t="shared" si="1"/>
        <v>0</v>
      </c>
      <c r="P24" s="69" t="str">
        <f t="shared" si="2"/>
        <v/>
      </c>
      <c r="Q24" s="20"/>
      <c r="R24" s="87" t="s">
        <v>2602</v>
      </c>
    </row>
    <row r="25" customHeight="1" spans="1:18">
      <c r="A25" s="19" t="str">
        <f t="shared" si="0"/>
        <v/>
      </c>
      <c r="B25" s="20"/>
      <c r="C25" s="20"/>
      <c r="D25" s="19"/>
      <c r="E25" s="20"/>
      <c r="F25" s="21"/>
      <c r="G25" s="21"/>
      <c r="H25" s="55"/>
      <c r="I25" s="20"/>
      <c r="J25" s="20"/>
      <c r="K25" s="55"/>
      <c r="L25" s="22"/>
      <c r="M25" s="22"/>
      <c r="N25" s="22"/>
      <c r="O25" s="22">
        <f t="shared" si="1"/>
        <v>0</v>
      </c>
      <c r="P25" s="69" t="str">
        <f t="shared" si="2"/>
        <v/>
      </c>
      <c r="Q25" s="20"/>
      <c r="R25" s="87" t="s">
        <v>2603</v>
      </c>
    </row>
    <row r="26" customHeight="1" spans="1:18">
      <c r="A26" s="19" t="str">
        <f t="shared" si="0"/>
        <v/>
      </c>
      <c r="B26" s="20"/>
      <c r="C26" s="20"/>
      <c r="D26" s="19"/>
      <c r="E26" s="20"/>
      <c r="F26" s="21"/>
      <c r="G26" s="21"/>
      <c r="H26" s="55"/>
      <c r="I26" s="20"/>
      <c r="J26" s="20"/>
      <c r="K26" s="55"/>
      <c r="L26" s="22"/>
      <c r="M26" s="22"/>
      <c r="N26" s="22"/>
      <c r="O26" s="22">
        <f t="shared" si="1"/>
        <v>0</v>
      </c>
      <c r="P26" s="69" t="str">
        <f t="shared" si="2"/>
        <v/>
      </c>
      <c r="Q26" s="20"/>
      <c r="R26" s="87" t="s">
        <v>2604</v>
      </c>
    </row>
    <row r="27" spans="1:18">
      <c r="A27" s="19" t="str">
        <f t="shared" si="0"/>
        <v/>
      </c>
      <c r="B27" s="20"/>
      <c r="C27" s="20"/>
      <c r="D27" s="19"/>
      <c r="E27" s="20"/>
      <c r="F27" s="21"/>
      <c r="G27" s="21"/>
      <c r="H27" s="55"/>
      <c r="I27" s="20"/>
      <c r="J27" s="20"/>
      <c r="K27" s="55"/>
      <c r="L27" s="22"/>
      <c r="M27" s="22"/>
      <c r="N27" s="22"/>
      <c r="O27" s="22">
        <f t="shared" si="1"/>
        <v>0</v>
      </c>
      <c r="P27" s="69" t="str">
        <f t="shared" si="2"/>
        <v/>
      </c>
      <c r="Q27" s="20"/>
      <c r="R27" s="87" t="s">
        <v>2605</v>
      </c>
    </row>
    <row r="28" spans="1:17">
      <c r="A28" s="19" t="s">
        <v>2606</v>
      </c>
      <c r="B28" s="84"/>
      <c r="C28" s="84"/>
      <c r="D28" s="84"/>
      <c r="E28" s="81"/>
      <c r="F28" s="53"/>
      <c r="G28" s="53"/>
      <c r="H28" s="55"/>
      <c r="I28" s="20"/>
      <c r="J28" s="20"/>
      <c r="K28" s="55">
        <f>SUM(K7:K27)</f>
        <v>0</v>
      </c>
      <c r="L28" s="22">
        <f>SUM(L7:L27)</f>
        <v>0</v>
      </c>
      <c r="M28" s="22">
        <f>SUM(M7:M27)</f>
        <v>0</v>
      </c>
      <c r="N28" s="22">
        <f>SUM(N7:N27)</f>
        <v>0</v>
      </c>
      <c r="O28" s="22">
        <f t="shared" si="1"/>
        <v>0</v>
      </c>
      <c r="P28" s="69" t="str">
        <f t="shared" si="2"/>
        <v/>
      </c>
      <c r="Q28" s="20"/>
    </row>
    <row r="29" spans="1:17">
      <c r="A29" s="19" t="s">
        <v>2607</v>
      </c>
      <c r="B29" s="84"/>
      <c r="C29" s="84"/>
      <c r="D29" s="84"/>
      <c r="E29" s="81"/>
      <c r="F29" s="53"/>
      <c r="G29" s="53"/>
      <c r="H29" s="55"/>
      <c r="I29" s="20"/>
      <c r="J29" s="20"/>
      <c r="K29" s="55"/>
      <c r="L29" s="22">
        <f>M28</f>
        <v>0</v>
      </c>
      <c r="M29" s="22"/>
      <c r="N29" s="22"/>
      <c r="O29" s="22"/>
      <c r="P29" s="69"/>
      <c r="Q29" s="20"/>
    </row>
    <row r="30" spans="1:17">
      <c r="A30" s="23" t="s">
        <v>150</v>
      </c>
      <c r="B30" s="15"/>
      <c r="C30" s="15"/>
      <c r="D30" s="15"/>
      <c r="E30" s="24"/>
      <c r="F30" s="23"/>
      <c r="G30" s="23"/>
      <c r="H30" s="23"/>
      <c r="I30" s="23"/>
      <c r="J30" s="23"/>
      <c r="K30" s="30"/>
      <c r="L30" s="30">
        <f>L28-L29</f>
        <v>0</v>
      </c>
      <c r="M30" s="30"/>
      <c r="N30" s="30">
        <f>N28</f>
        <v>0</v>
      </c>
      <c r="O30" s="22">
        <f>N30-L30+M30</f>
        <v>0</v>
      </c>
      <c r="P30" s="69" t="str">
        <f>IF(L30-M30=0,"",O30/(L30-M30)*100)</f>
        <v/>
      </c>
      <c r="Q30" s="26"/>
    </row>
    <row r="31" s="9" customFormat="1" customHeight="1" spans="1:18">
      <c r="A31" s="9" t="str">
        <f>基本信息输入表!$K$6&amp;"填表人："&amp;基本信息输入表!$M$76</f>
        <v>产权持有单位填表人：包娴</v>
      </c>
      <c r="O31" s="9" t="str">
        <f>"评估人员："&amp;基本信息输入表!$Q$76</f>
        <v>评估人员：资谷才、王晓</v>
      </c>
      <c r="R31" s="9" t="s">
        <v>1523</v>
      </c>
    </row>
    <row r="32" s="9" customFormat="1" customHeight="1" spans="1:1">
      <c r="A32" s="9" t="str">
        <f>"填表日期："&amp;YEAR(基本信息输入表!$O$76)&amp;"年"&amp;MONTH(基本信息输入表!$O$76)&amp;"月"&amp;DAY(基本信息输入表!$O$76)&amp;"日"</f>
        <v>填表日期：2024年5月8日</v>
      </c>
    </row>
  </sheetData>
  <mergeCells count="7">
    <mergeCell ref="A2:Q2"/>
    <mergeCell ref="A3:Q3"/>
    <mergeCell ref="P4:Q4"/>
    <mergeCell ref="A5:E5"/>
    <mergeCell ref="A28:E28"/>
    <mergeCell ref="A29:E29"/>
    <mergeCell ref="A30:E30"/>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pageSetUpPr fitToPage="1"/>
  </sheetPr>
  <dimension ref="A1:P29"/>
  <sheetViews>
    <sheetView showGridLines="0" zoomScale="96" zoomScaleNormal="96" topLeftCell="A4" workbookViewId="0">
      <selection activeCell="Q25" sqref="Q25"/>
    </sheetView>
  </sheetViews>
  <sheetFormatPr defaultColWidth="9" defaultRowHeight="15.75" customHeight="1"/>
  <cols>
    <col min="1" max="1" width="5.66666666666667" style="9" customWidth="1"/>
    <col min="2" max="2" width="18.5" style="9" customWidth="1"/>
    <col min="3" max="3" width="10.6666666666667" style="9" customWidth="1"/>
    <col min="4" max="5" width="17.6666666666667" style="9" customWidth="1"/>
    <col min="6" max="7" width="8.16666666666667" style="9" customWidth="1"/>
    <col min="8" max="8" width="12.5" style="9" customWidth="1"/>
    <col min="9" max="9" width="12" style="9" customWidth="1"/>
    <col min="10" max="10" width="11.6666666666667" style="9" customWidth="1"/>
    <col min="11" max="11" width="8" style="9" customWidth="1"/>
    <col min="12" max="12" width="10.1666666666667" style="9" customWidth="1"/>
    <col min="13" max="13" width="9.66666666666667" style="9" customWidth="1"/>
    <col min="14" max="15" width="9.16666666666667" style="9" customWidth="1"/>
    <col min="16" max="17" width="9" style="9" customWidth="1"/>
    <col min="18" max="16384" width="9" style="9"/>
  </cols>
  <sheetData>
    <row r="1" customHeight="1" spans="1:3">
      <c r="A1" s="10" t="s">
        <v>0</v>
      </c>
      <c r="B1" s="10"/>
      <c r="C1" s="10"/>
    </row>
    <row r="2" s="7" customFormat="1" ht="30" customHeight="1" spans="1:1">
      <c r="A2" s="11" t="s">
        <v>151</v>
      </c>
    </row>
    <row r="3" customHeight="1" spans="1:1">
      <c r="A3" s="8" t="str">
        <f>"评估基准日："&amp;TEXT(基本信息输入表!M7,"yyyy年mm月dd日")</f>
        <v>评估基准日：2024年04月30日</v>
      </c>
    </row>
    <row r="4" ht="14.25" customHeight="1" spans="1:15">
      <c r="A4" s="8"/>
      <c r="B4" s="8"/>
      <c r="C4" s="8"/>
      <c r="D4" s="8"/>
      <c r="E4" s="8"/>
      <c r="F4" s="8"/>
      <c r="G4" s="8"/>
      <c r="H4" s="8"/>
      <c r="I4" s="8"/>
      <c r="J4" s="8"/>
      <c r="K4" s="8"/>
      <c r="L4" s="8"/>
      <c r="M4" s="8"/>
      <c r="N4" s="8"/>
      <c r="O4" s="13" t="s">
        <v>2608</v>
      </c>
    </row>
    <row r="5" customHeight="1" spans="1:15">
      <c r="A5" s="9" t="str">
        <f>基本信息输入表!K6&amp;"："&amp;基本信息输入表!M6</f>
        <v>产权持有单位：昆明中石油昆仑车用天然气有限公司</v>
      </c>
      <c r="O5" s="13" t="s">
        <v>1484</v>
      </c>
    </row>
    <row r="6" s="80" customFormat="1" ht="24.75" customHeight="1" spans="1:16">
      <c r="A6" s="79" t="s">
        <v>4</v>
      </c>
      <c r="B6" s="79" t="s">
        <v>2609</v>
      </c>
      <c r="C6" s="79" t="s">
        <v>2610</v>
      </c>
      <c r="D6" s="79" t="s">
        <v>2611</v>
      </c>
      <c r="E6" s="79" t="s">
        <v>2549</v>
      </c>
      <c r="F6" s="79" t="s">
        <v>1709</v>
      </c>
      <c r="G6" s="79" t="s">
        <v>2612</v>
      </c>
      <c r="H6" s="79" t="s">
        <v>2034</v>
      </c>
      <c r="I6" s="79" t="s">
        <v>1391</v>
      </c>
      <c r="J6" s="18" t="s">
        <v>6</v>
      </c>
      <c r="K6" s="18" t="s">
        <v>1492</v>
      </c>
      <c r="L6" s="79" t="s">
        <v>7</v>
      </c>
      <c r="M6" s="79" t="s">
        <v>833</v>
      </c>
      <c r="N6" s="79" t="s">
        <v>683</v>
      </c>
      <c r="O6" s="79" t="s">
        <v>176</v>
      </c>
      <c r="P6" s="8" t="s">
        <v>1501</v>
      </c>
    </row>
    <row r="7" ht="12.75" customHeight="1" spans="1:16">
      <c r="A7" s="19" t="str">
        <f>IF(D7="","",ROW()-6)</f>
        <v/>
      </c>
      <c r="B7" s="83"/>
      <c r="C7" s="83"/>
      <c r="D7" s="19"/>
      <c r="E7" s="83"/>
      <c r="F7" s="21"/>
      <c r="G7" s="55"/>
      <c r="H7" s="55"/>
      <c r="I7" s="22"/>
      <c r="J7" s="22"/>
      <c r="K7" s="22"/>
      <c r="L7" s="22"/>
      <c r="M7" s="22">
        <f>L7-J7+K7</f>
        <v>0</v>
      </c>
      <c r="N7" s="69" t="str">
        <f>IF(J7-K7=0,"",M7/(J7-K7)*100)</f>
        <v/>
      </c>
      <c r="O7" s="20"/>
      <c r="P7" s="8" t="s">
        <v>2613</v>
      </c>
    </row>
    <row r="8" ht="12.75" customHeight="1" spans="1:16">
      <c r="A8" s="19" t="str">
        <f t="shared" ref="A8:A24" si="0">IF(D8="","",ROW()-6)</f>
        <v/>
      </c>
      <c r="B8" s="83"/>
      <c r="C8" s="83"/>
      <c r="D8" s="19"/>
      <c r="E8" s="83"/>
      <c r="F8" s="21"/>
      <c r="G8" s="55"/>
      <c r="H8" s="55"/>
      <c r="I8" s="22"/>
      <c r="J8" s="22"/>
      <c r="K8" s="22"/>
      <c r="L8" s="22"/>
      <c r="M8" s="22">
        <f t="shared" ref="M8:M25" si="1">L8-J8+K8</f>
        <v>0</v>
      </c>
      <c r="N8" s="69" t="str">
        <f t="shared" ref="N8:N25" si="2">IF(J8-K8=0,"",M8/(J8-K8)*100)</f>
        <v/>
      </c>
      <c r="O8" s="20"/>
      <c r="P8" s="8" t="s">
        <v>2614</v>
      </c>
    </row>
    <row r="9" ht="12.75" customHeight="1" spans="1:16">
      <c r="A9" s="19" t="str">
        <f t="shared" si="0"/>
        <v/>
      </c>
      <c r="B9" s="83"/>
      <c r="C9" s="83"/>
      <c r="D9" s="19"/>
      <c r="E9" s="83"/>
      <c r="F9" s="21"/>
      <c r="G9" s="55"/>
      <c r="H9" s="55"/>
      <c r="I9" s="22"/>
      <c r="J9" s="22"/>
      <c r="K9" s="22"/>
      <c r="L9" s="22"/>
      <c r="M9" s="22">
        <f t="shared" si="1"/>
        <v>0</v>
      </c>
      <c r="N9" s="69" t="str">
        <f t="shared" si="2"/>
        <v/>
      </c>
      <c r="O9" s="20"/>
      <c r="P9" s="8" t="s">
        <v>2615</v>
      </c>
    </row>
    <row r="10" ht="12.75" customHeight="1" spans="1:16">
      <c r="A10" s="19" t="str">
        <f t="shared" si="0"/>
        <v/>
      </c>
      <c r="B10" s="83"/>
      <c r="C10" s="83"/>
      <c r="D10" s="19"/>
      <c r="E10" s="83"/>
      <c r="F10" s="21"/>
      <c r="G10" s="55"/>
      <c r="H10" s="55"/>
      <c r="I10" s="22"/>
      <c r="J10" s="22"/>
      <c r="K10" s="22"/>
      <c r="L10" s="22"/>
      <c r="M10" s="22">
        <f t="shared" si="1"/>
        <v>0</v>
      </c>
      <c r="N10" s="69" t="str">
        <f t="shared" si="2"/>
        <v/>
      </c>
      <c r="O10" s="20"/>
      <c r="P10" s="8" t="s">
        <v>2616</v>
      </c>
    </row>
    <row r="11" ht="12.75" customHeight="1" spans="1:16">
      <c r="A11" s="19" t="str">
        <f t="shared" si="0"/>
        <v/>
      </c>
      <c r="B11" s="83"/>
      <c r="C11" s="83"/>
      <c r="D11" s="19"/>
      <c r="E11" s="83"/>
      <c r="F11" s="21"/>
      <c r="G11" s="55"/>
      <c r="H11" s="55"/>
      <c r="I11" s="22"/>
      <c r="J11" s="22"/>
      <c r="K11" s="22"/>
      <c r="L11" s="22"/>
      <c r="M11" s="22">
        <f t="shared" si="1"/>
        <v>0</v>
      </c>
      <c r="N11" s="69" t="str">
        <f t="shared" si="2"/>
        <v/>
      </c>
      <c r="O11" s="20"/>
      <c r="P11" s="8" t="s">
        <v>2617</v>
      </c>
    </row>
    <row r="12" ht="12.75" customHeight="1" spans="1:16">
      <c r="A12" s="19" t="str">
        <f t="shared" si="0"/>
        <v/>
      </c>
      <c r="B12" s="83"/>
      <c r="C12" s="83"/>
      <c r="D12" s="19"/>
      <c r="E12" s="83"/>
      <c r="F12" s="21"/>
      <c r="G12" s="55"/>
      <c r="H12" s="55"/>
      <c r="I12" s="22"/>
      <c r="J12" s="22"/>
      <c r="K12" s="22"/>
      <c r="L12" s="22"/>
      <c r="M12" s="22">
        <f t="shared" si="1"/>
        <v>0</v>
      </c>
      <c r="N12" s="69" t="str">
        <f t="shared" si="2"/>
        <v/>
      </c>
      <c r="O12" s="20"/>
      <c r="P12" s="8" t="s">
        <v>2618</v>
      </c>
    </row>
    <row r="13" ht="12.75" customHeight="1" spans="1:16">
      <c r="A13" s="19" t="str">
        <f t="shared" si="0"/>
        <v/>
      </c>
      <c r="B13" s="83"/>
      <c r="C13" s="83"/>
      <c r="D13" s="19"/>
      <c r="E13" s="83"/>
      <c r="F13" s="21"/>
      <c r="G13" s="55"/>
      <c r="H13" s="55"/>
      <c r="I13" s="22"/>
      <c r="J13" s="22"/>
      <c r="K13" s="22"/>
      <c r="L13" s="22"/>
      <c r="M13" s="22">
        <f t="shared" si="1"/>
        <v>0</v>
      </c>
      <c r="N13" s="69" t="str">
        <f t="shared" si="2"/>
        <v/>
      </c>
      <c r="O13" s="20"/>
      <c r="P13" s="8" t="s">
        <v>2619</v>
      </c>
    </row>
    <row r="14" ht="12.75" customHeight="1" spans="1:16">
      <c r="A14" s="19" t="str">
        <f t="shared" si="0"/>
        <v/>
      </c>
      <c r="B14" s="83"/>
      <c r="C14" s="83"/>
      <c r="D14" s="19"/>
      <c r="E14" s="83"/>
      <c r="F14" s="21"/>
      <c r="G14" s="55"/>
      <c r="H14" s="55"/>
      <c r="I14" s="22"/>
      <c r="J14" s="22"/>
      <c r="K14" s="22"/>
      <c r="L14" s="22"/>
      <c r="M14" s="22">
        <f t="shared" si="1"/>
        <v>0</v>
      </c>
      <c r="N14" s="69" t="str">
        <f t="shared" si="2"/>
        <v/>
      </c>
      <c r="O14" s="20"/>
      <c r="P14" s="8" t="s">
        <v>2620</v>
      </c>
    </row>
    <row r="15" ht="12.75" customHeight="1" spans="1:16">
      <c r="A15" s="19" t="str">
        <f t="shared" si="0"/>
        <v/>
      </c>
      <c r="B15" s="83"/>
      <c r="C15" s="83"/>
      <c r="D15" s="19"/>
      <c r="E15" s="83"/>
      <c r="F15" s="21"/>
      <c r="G15" s="55"/>
      <c r="H15" s="55"/>
      <c r="I15" s="22"/>
      <c r="J15" s="22"/>
      <c r="K15" s="22"/>
      <c r="L15" s="22"/>
      <c r="M15" s="22">
        <f t="shared" si="1"/>
        <v>0</v>
      </c>
      <c r="N15" s="69" t="str">
        <f t="shared" si="2"/>
        <v/>
      </c>
      <c r="O15" s="20"/>
      <c r="P15" s="8" t="s">
        <v>2621</v>
      </c>
    </row>
    <row r="16" ht="12.75" customHeight="1" spans="1:16">
      <c r="A16" s="19" t="str">
        <f t="shared" si="0"/>
        <v/>
      </c>
      <c r="B16" s="83"/>
      <c r="C16" s="83"/>
      <c r="D16" s="19"/>
      <c r="E16" s="83"/>
      <c r="F16" s="21"/>
      <c r="G16" s="55"/>
      <c r="H16" s="55"/>
      <c r="I16" s="22"/>
      <c r="J16" s="22"/>
      <c r="K16" s="22"/>
      <c r="L16" s="22"/>
      <c r="M16" s="22">
        <f t="shared" si="1"/>
        <v>0</v>
      </c>
      <c r="N16" s="69" t="str">
        <f t="shared" si="2"/>
        <v/>
      </c>
      <c r="O16" s="20"/>
      <c r="P16" s="8" t="s">
        <v>2622</v>
      </c>
    </row>
    <row r="17" ht="12.75" customHeight="1" spans="1:16">
      <c r="A17" s="19" t="str">
        <f t="shared" si="0"/>
        <v/>
      </c>
      <c r="B17" s="83"/>
      <c r="C17" s="83"/>
      <c r="D17" s="19"/>
      <c r="E17" s="83"/>
      <c r="F17" s="21"/>
      <c r="G17" s="55"/>
      <c r="H17" s="55"/>
      <c r="I17" s="22"/>
      <c r="J17" s="22"/>
      <c r="K17" s="22"/>
      <c r="L17" s="22"/>
      <c r="M17" s="22">
        <f t="shared" si="1"/>
        <v>0</v>
      </c>
      <c r="N17" s="69" t="str">
        <f t="shared" si="2"/>
        <v/>
      </c>
      <c r="O17" s="20"/>
      <c r="P17" s="8" t="s">
        <v>2623</v>
      </c>
    </row>
    <row r="18" ht="12.75" customHeight="1" spans="1:16">
      <c r="A18" s="19" t="str">
        <f t="shared" si="0"/>
        <v/>
      </c>
      <c r="B18" s="83"/>
      <c r="C18" s="83"/>
      <c r="D18" s="19"/>
      <c r="E18" s="83"/>
      <c r="F18" s="21"/>
      <c r="G18" s="55"/>
      <c r="H18" s="55"/>
      <c r="I18" s="22"/>
      <c r="J18" s="22"/>
      <c r="K18" s="22"/>
      <c r="L18" s="22"/>
      <c r="M18" s="22">
        <f t="shared" si="1"/>
        <v>0</v>
      </c>
      <c r="N18" s="69" t="str">
        <f t="shared" si="2"/>
        <v/>
      </c>
      <c r="O18" s="20"/>
      <c r="P18" s="8" t="s">
        <v>2624</v>
      </c>
    </row>
    <row r="19" ht="12.75" customHeight="1" spans="1:16">
      <c r="A19" s="19" t="str">
        <f t="shared" si="0"/>
        <v/>
      </c>
      <c r="B19" s="83"/>
      <c r="C19" s="83"/>
      <c r="D19" s="19"/>
      <c r="E19" s="83"/>
      <c r="F19" s="21"/>
      <c r="G19" s="55"/>
      <c r="H19" s="55"/>
      <c r="I19" s="22"/>
      <c r="J19" s="22"/>
      <c r="K19" s="22"/>
      <c r="L19" s="22"/>
      <c r="M19" s="22">
        <f t="shared" si="1"/>
        <v>0</v>
      </c>
      <c r="N19" s="69" t="str">
        <f t="shared" si="2"/>
        <v/>
      </c>
      <c r="O19" s="20"/>
      <c r="P19" s="8" t="s">
        <v>2625</v>
      </c>
    </row>
    <row r="20" ht="12.75" customHeight="1" spans="1:16">
      <c r="A20" s="19" t="str">
        <f t="shared" si="0"/>
        <v/>
      </c>
      <c r="B20" s="83"/>
      <c r="C20" s="83"/>
      <c r="D20" s="19"/>
      <c r="E20" s="83"/>
      <c r="F20" s="21"/>
      <c r="G20" s="55"/>
      <c r="H20" s="55"/>
      <c r="I20" s="22"/>
      <c r="J20" s="22"/>
      <c r="K20" s="22"/>
      <c r="L20" s="22"/>
      <c r="M20" s="22">
        <f t="shared" si="1"/>
        <v>0</v>
      </c>
      <c r="N20" s="69" t="str">
        <f t="shared" si="2"/>
        <v/>
      </c>
      <c r="O20" s="20"/>
      <c r="P20" s="8" t="s">
        <v>2626</v>
      </c>
    </row>
    <row r="21" ht="12.75" customHeight="1" spans="1:16">
      <c r="A21" s="19" t="str">
        <f t="shared" si="0"/>
        <v/>
      </c>
      <c r="B21" s="83"/>
      <c r="C21" s="83"/>
      <c r="D21" s="19"/>
      <c r="E21" s="83"/>
      <c r="F21" s="21"/>
      <c r="G21" s="55"/>
      <c r="H21" s="55"/>
      <c r="I21" s="22"/>
      <c r="J21" s="22"/>
      <c r="K21" s="22"/>
      <c r="L21" s="22"/>
      <c r="M21" s="22">
        <f t="shared" si="1"/>
        <v>0</v>
      </c>
      <c r="N21" s="69" t="str">
        <f t="shared" si="2"/>
        <v/>
      </c>
      <c r="O21" s="20"/>
      <c r="P21" s="8" t="s">
        <v>2627</v>
      </c>
    </row>
    <row r="22" ht="12.75" customHeight="1" spans="1:16">
      <c r="A22" s="19" t="str">
        <f t="shared" si="0"/>
        <v/>
      </c>
      <c r="B22" s="83"/>
      <c r="C22" s="83"/>
      <c r="D22" s="19"/>
      <c r="E22" s="83"/>
      <c r="F22" s="21"/>
      <c r="G22" s="55"/>
      <c r="H22" s="55"/>
      <c r="I22" s="22"/>
      <c r="J22" s="22"/>
      <c r="K22" s="22"/>
      <c r="L22" s="22"/>
      <c r="M22" s="22">
        <f t="shared" si="1"/>
        <v>0</v>
      </c>
      <c r="N22" s="69" t="str">
        <f t="shared" si="2"/>
        <v/>
      </c>
      <c r="O22" s="20"/>
      <c r="P22" s="8" t="s">
        <v>2628</v>
      </c>
    </row>
    <row r="23" ht="12.75" customHeight="1" spans="1:16">
      <c r="A23" s="19" t="str">
        <f t="shared" si="0"/>
        <v/>
      </c>
      <c r="B23" s="83"/>
      <c r="C23" s="83"/>
      <c r="D23" s="19"/>
      <c r="E23" s="83"/>
      <c r="F23" s="21"/>
      <c r="G23" s="55"/>
      <c r="H23" s="55"/>
      <c r="I23" s="22"/>
      <c r="J23" s="22"/>
      <c r="K23" s="22"/>
      <c r="L23" s="22"/>
      <c r="M23" s="22">
        <f t="shared" si="1"/>
        <v>0</v>
      </c>
      <c r="N23" s="69" t="str">
        <f t="shared" si="2"/>
        <v/>
      </c>
      <c r="O23" s="20"/>
      <c r="P23" s="8" t="s">
        <v>2629</v>
      </c>
    </row>
    <row r="24" ht="12.75" customHeight="1" spans="1:16">
      <c r="A24" s="19" t="str">
        <f t="shared" si="0"/>
        <v/>
      </c>
      <c r="B24" s="83"/>
      <c r="C24" s="83"/>
      <c r="D24" s="19"/>
      <c r="E24" s="83"/>
      <c r="F24" s="21"/>
      <c r="G24" s="55"/>
      <c r="H24" s="55"/>
      <c r="I24" s="22"/>
      <c r="J24" s="22"/>
      <c r="K24" s="22"/>
      <c r="L24" s="22"/>
      <c r="M24" s="22">
        <f t="shared" si="1"/>
        <v>0</v>
      </c>
      <c r="N24" s="69" t="str">
        <f t="shared" si="2"/>
        <v/>
      </c>
      <c r="O24" s="20"/>
      <c r="P24" s="8" t="s">
        <v>2630</v>
      </c>
    </row>
    <row r="25" ht="12.75" customHeight="1" spans="1:15">
      <c r="A25" s="19" t="s">
        <v>2631</v>
      </c>
      <c r="B25" s="84"/>
      <c r="C25" s="84"/>
      <c r="D25" s="84"/>
      <c r="E25" s="81"/>
      <c r="F25" s="53"/>
      <c r="G25" s="55"/>
      <c r="H25" s="55"/>
      <c r="I25" s="22">
        <f>SUM(I7:I24)</f>
        <v>0</v>
      </c>
      <c r="J25" s="22">
        <f>SUM(J7:J24)</f>
        <v>0</v>
      </c>
      <c r="K25" s="22">
        <f>SUM(K7:K24)</f>
        <v>0</v>
      </c>
      <c r="L25" s="22">
        <f>SUM(L7:L24)</f>
        <v>0</v>
      </c>
      <c r="M25" s="22">
        <f t="shared" si="1"/>
        <v>0</v>
      </c>
      <c r="N25" s="69" t="str">
        <f t="shared" si="2"/>
        <v/>
      </c>
      <c r="O25" s="20"/>
    </row>
    <row r="26" ht="12.75" customHeight="1" spans="1:15">
      <c r="A26" s="19" t="s">
        <v>2632</v>
      </c>
      <c r="B26" s="84"/>
      <c r="C26" s="84"/>
      <c r="D26" s="84"/>
      <c r="E26" s="81"/>
      <c r="F26" s="53"/>
      <c r="G26" s="55"/>
      <c r="H26" s="55"/>
      <c r="I26" s="22"/>
      <c r="J26" s="22">
        <f>K25</f>
        <v>0</v>
      </c>
      <c r="K26" s="22"/>
      <c r="L26" s="22"/>
      <c r="M26" s="22"/>
      <c r="N26" s="69"/>
      <c r="O26" s="20"/>
    </row>
    <row r="27" customHeight="1" spans="1:15">
      <c r="A27" s="23" t="s">
        <v>154</v>
      </c>
      <c r="B27" s="15"/>
      <c r="C27" s="15"/>
      <c r="D27" s="15"/>
      <c r="E27" s="24"/>
      <c r="F27" s="23"/>
      <c r="G27" s="23"/>
      <c r="H27" s="23"/>
      <c r="I27" s="30"/>
      <c r="J27" s="30">
        <f>J25-J26</f>
        <v>0</v>
      </c>
      <c r="K27" s="30"/>
      <c r="L27" s="30">
        <f>L25</f>
        <v>0</v>
      </c>
      <c r="M27" s="22">
        <f>L27-J27+K27</f>
        <v>0</v>
      </c>
      <c r="N27" s="69" t="str">
        <f>IF(J27-K27=0,"",M27/(J27-K27)*100)</f>
        <v/>
      </c>
      <c r="O27" s="26"/>
    </row>
    <row r="28" customHeight="1" spans="1:16">
      <c r="A28" s="9" t="str">
        <f>基本信息输入表!$K$6&amp;"填表人："&amp;基本信息输入表!$M$77</f>
        <v>产权持有单位填表人：包娴</v>
      </c>
      <c r="M28" s="9" t="str">
        <f>"评估人员："&amp;基本信息输入表!$Q$77</f>
        <v>评估人员：资谷才、王晓</v>
      </c>
      <c r="P28" s="9" t="s">
        <v>1523</v>
      </c>
    </row>
    <row r="29" customHeight="1" spans="1:1">
      <c r="A29" s="9" t="str">
        <f>"填表日期："&amp;YEAR(基本信息输入表!$O$77)&amp;"年"&amp;MONTH(基本信息输入表!$O$77)&amp;"月"&amp;DAY(基本信息输入表!$O$77)&amp;"日"</f>
        <v>填表日期：2024年5月8日</v>
      </c>
    </row>
  </sheetData>
  <mergeCells count="5">
    <mergeCell ref="A2:O2"/>
    <mergeCell ref="A3:O3"/>
    <mergeCell ref="A25:E25"/>
    <mergeCell ref="A26:E26"/>
    <mergeCell ref="A27:E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6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pageSetUpPr fitToPage="1"/>
  </sheetPr>
  <dimension ref="A1:N29"/>
  <sheetViews>
    <sheetView showGridLines="0" zoomScale="96" zoomScaleNormal="96" topLeftCell="A2" workbookViewId="0">
      <selection activeCell="O25" sqref="O25"/>
    </sheetView>
  </sheetViews>
  <sheetFormatPr defaultColWidth="9" defaultRowHeight="15.75" customHeight="1"/>
  <cols>
    <col min="1" max="1" width="5.5" style="9" customWidth="1"/>
    <col min="2" max="2" width="15.5" style="9" customWidth="1"/>
    <col min="3" max="3" width="7.66666666666667" style="9" customWidth="1"/>
    <col min="4" max="4" width="11.1666666666667" style="9" customWidth="1"/>
    <col min="5" max="5" width="16.6666666666667" style="9" customWidth="1"/>
    <col min="6" max="6" width="9.5" style="9" customWidth="1"/>
    <col min="7" max="8" width="11.1666666666667" style="9" customWidth="1"/>
    <col min="9" max="10" width="15.6666666666667" style="9" customWidth="1"/>
    <col min="11" max="11" width="9.5" style="9" customWidth="1"/>
    <col min="12" max="12" width="9.66666666666667" style="9" customWidth="1"/>
    <col min="13" max="13" width="15.5" style="9" customWidth="1"/>
    <col min="14" max="15" width="9" style="9" customWidth="1"/>
    <col min="16" max="16384" width="9" style="9"/>
  </cols>
  <sheetData>
    <row r="1" customHeight="1" spans="1:1">
      <c r="A1" s="10" t="s">
        <v>0</v>
      </c>
    </row>
    <row r="2" s="7" customFormat="1" ht="30" customHeight="1" spans="1:1">
      <c r="A2" s="11" t="s">
        <v>2633</v>
      </c>
    </row>
    <row r="3" customHeight="1" spans="1:1">
      <c r="A3" s="8" t="str">
        <f>"评估基准日："&amp;TEXT(基本信息输入表!M7,"yyyy年mm月dd日")</f>
        <v>评估基准日：2024年04月30日</v>
      </c>
    </row>
    <row r="4" ht="14.25" customHeight="1" spans="1:13">
      <c r="A4" s="8"/>
      <c r="B4" s="8"/>
      <c r="C4" s="8"/>
      <c r="D4" s="8"/>
      <c r="E4" s="8"/>
      <c r="F4" s="8"/>
      <c r="G4" s="8"/>
      <c r="H4" s="8"/>
      <c r="I4" s="8"/>
      <c r="J4" s="8"/>
      <c r="K4" s="8"/>
      <c r="L4" s="8"/>
      <c r="M4" s="13" t="s">
        <v>2634</v>
      </c>
    </row>
    <row r="5" customHeight="1" spans="1:13">
      <c r="A5" s="9" t="str">
        <f>基本信息输入表!K6&amp;"："&amp;基本信息输入表!M6</f>
        <v>产权持有单位：昆明中石油昆仑车用天然气有限公司</v>
      </c>
      <c r="M5" s="13" t="s">
        <v>1484</v>
      </c>
    </row>
    <row r="6" s="80" customFormat="1" ht="24.75" customHeight="1" spans="1:14">
      <c r="A6" s="79" t="s">
        <v>4</v>
      </c>
      <c r="B6" s="79" t="s">
        <v>2635</v>
      </c>
      <c r="C6" s="79" t="s">
        <v>2636</v>
      </c>
      <c r="D6" s="79" t="s">
        <v>2637</v>
      </c>
      <c r="E6" s="18" t="s">
        <v>2638</v>
      </c>
      <c r="F6" s="82" t="s">
        <v>2639</v>
      </c>
      <c r="G6" s="82" t="s">
        <v>2640</v>
      </c>
      <c r="H6" s="82" t="s">
        <v>2641</v>
      </c>
      <c r="I6" s="18" t="s">
        <v>6</v>
      </c>
      <c r="J6" s="79" t="s">
        <v>7</v>
      </c>
      <c r="K6" s="79" t="s">
        <v>833</v>
      </c>
      <c r="L6" s="79" t="s">
        <v>683</v>
      </c>
      <c r="M6" s="79" t="s">
        <v>176</v>
      </c>
      <c r="N6" s="8" t="s">
        <v>1501</v>
      </c>
    </row>
    <row r="7" ht="12.75" customHeight="1" spans="1:14">
      <c r="A7" s="19" t="str">
        <f>IF(B7="","",ROW()-6)</f>
        <v/>
      </c>
      <c r="B7" s="20"/>
      <c r="C7" s="21"/>
      <c r="D7" s="21"/>
      <c r="E7" s="20"/>
      <c r="F7" s="20"/>
      <c r="G7" s="20"/>
      <c r="H7" s="22"/>
      <c r="I7" s="22"/>
      <c r="J7" s="22"/>
      <c r="K7" s="22">
        <f>J7-I7</f>
        <v>0</v>
      </c>
      <c r="L7" s="69" t="str">
        <f>IF(I7=0,"",K7/I7*100)</f>
        <v/>
      </c>
      <c r="M7" s="20"/>
      <c r="N7" s="8" t="s">
        <v>2642</v>
      </c>
    </row>
    <row r="8" ht="12.75" customHeight="1" spans="1:14">
      <c r="A8" s="19" t="str">
        <f t="shared" ref="A8:A26" si="0">IF(B8="","",ROW()-6)</f>
        <v/>
      </c>
      <c r="B8" s="20"/>
      <c r="C8" s="21"/>
      <c r="D8" s="21"/>
      <c r="E8" s="20"/>
      <c r="F8" s="20"/>
      <c r="G8" s="20"/>
      <c r="H8" s="22"/>
      <c r="I8" s="22"/>
      <c r="J8" s="22"/>
      <c r="K8" s="22">
        <f t="shared" ref="K8:K27" si="1">J8-I8</f>
        <v>0</v>
      </c>
      <c r="L8" s="69" t="str">
        <f t="shared" ref="L8:L27" si="2">IF(I8=0,"",K8/I8*100)</f>
        <v/>
      </c>
      <c r="M8" s="20"/>
      <c r="N8" s="8" t="s">
        <v>2643</v>
      </c>
    </row>
    <row r="9" ht="12.75" customHeight="1" spans="1:14">
      <c r="A9" s="19" t="str">
        <f t="shared" si="0"/>
        <v/>
      </c>
      <c r="B9" s="20"/>
      <c r="C9" s="21"/>
      <c r="D9" s="21"/>
      <c r="E9" s="20"/>
      <c r="F9" s="20"/>
      <c r="G9" s="20"/>
      <c r="H9" s="22"/>
      <c r="I9" s="22"/>
      <c r="J9" s="22"/>
      <c r="K9" s="22">
        <f t="shared" si="1"/>
        <v>0</v>
      </c>
      <c r="L9" s="69" t="str">
        <f t="shared" si="2"/>
        <v/>
      </c>
      <c r="M9" s="20"/>
      <c r="N9" s="8" t="s">
        <v>2644</v>
      </c>
    </row>
    <row r="10" ht="12.75" customHeight="1" spans="1:14">
      <c r="A10" s="19" t="str">
        <f t="shared" si="0"/>
        <v/>
      </c>
      <c r="B10" s="20"/>
      <c r="C10" s="21"/>
      <c r="D10" s="21"/>
      <c r="E10" s="20"/>
      <c r="F10" s="20"/>
      <c r="G10" s="20"/>
      <c r="H10" s="22"/>
      <c r="I10" s="22"/>
      <c r="J10" s="22"/>
      <c r="K10" s="22">
        <f t="shared" si="1"/>
        <v>0</v>
      </c>
      <c r="L10" s="69" t="str">
        <f t="shared" si="2"/>
        <v/>
      </c>
      <c r="M10" s="20"/>
      <c r="N10" s="8" t="s">
        <v>2645</v>
      </c>
    </row>
    <row r="11" ht="12.75" customHeight="1" spans="1:14">
      <c r="A11" s="19" t="str">
        <f t="shared" si="0"/>
        <v/>
      </c>
      <c r="B11" s="20"/>
      <c r="C11" s="21"/>
      <c r="D11" s="21"/>
      <c r="E11" s="20"/>
      <c r="F11" s="20"/>
      <c r="G11" s="20"/>
      <c r="H11" s="22"/>
      <c r="I11" s="22"/>
      <c r="J11" s="22"/>
      <c r="K11" s="22">
        <f t="shared" si="1"/>
        <v>0</v>
      </c>
      <c r="L11" s="69" t="str">
        <f t="shared" si="2"/>
        <v/>
      </c>
      <c r="M11" s="20"/>
      <c r="N11" s="8" t="s">
        <v>2646</v>
      </c>
    </row>
    <row r="12" ht="12.75" customHeight="1" spans="1:14">
      <c r="A12" s="19" t="str">
        <f t="shared" si="0"/>
        <v/>
      </c>
      <c r="B12" s="20"/>
      <c r="C12" s="21"/>
      <c r="D12" s="21"/>
      <c r="E12" s="20"/>
      <c r="F12" s="20"/>
      <c r="G12" s="20"/>
      <c r="H12" s="22"/>
      <c r="I12" s="22"/>
      <c r="J12" s="22"/>
      <c r="K12" s="22">
        <f t="shared" si="1"/>
        <v>0</v>
      </c>
      <c r="L12" s="69" t="str">
        <f t="shared" si="2"/>
        <v/>
      </c>
      <c r="M12" s="20"/>
      <c r="N12" s="8" t="s">
        <v>2647</v>
      </c>
    </row>
    <row r="13" ht="12.75" customHeight="1" spans="1:14">
      <c r="A13" s="19" t="str">
        <f t="shared" si="0"/>
        <v/>
      </c>
      <c r="B13" s="20"/>
      <c r="C13" s="21"/>
      <c r="D13" s="21"/>
      <c r="E13" s="20"/>
      <c r="F13" s="20"/>
      <c r="G13" s="20"/>
      <c r="H13" s="22"/>
      <c r="I13" s="22"/>
      <c r="J13" s="22"/>
      <c r="K13" s="22">
        <f t="shared" si="1"/>
        <v>0</v>
      </c>
      <c r="L13" s="69" t="str">
        <f t="shared" si="2"/>
        <v/>
      </c>
      <c r="M13" s="20"/>
      <c r="N13" s="8" t="s">
        <v>2648</v>
      </c>
    </row>
    <row r="14" ht="12.75" customHeight="1" spans="1:14">
      <c r="A14" s="19" t="str">
        <f t="shared" si="0"/>
        <v/>
      </c>
      <c r="B14" s="20"/>
      <c r="C14" s="21"/>
      <c r="D14" s="21"/>
      <c r="E14" s="20"/>
      <c r="F14" s="20"/>
      <c r="G14" s="20"/>
      <c r="H14" s="22"/>
      <c r="I14" s="22"/>
      <c r="J14" s="22"/>
      <c r="K14" s="22">
        <f t="shared" si="1"/>
        <v>0</v>
      </c>
      <c r="L14" s="69" t="str">
        <f t="shared" si="2"/>
        <v/>
      </c>
      <c r="M14" s="20"/>
      <c r="N14" s="8" t="s">
        <v>2649</v>
      </c>
    </row>
    <row r="15" ht="12.75" customHeight="1" spans="1:14">
      <c r="A15" s="19" t="str">
        <f t="shared" si="0"/>
        <v/>
      </c>
      <c r="B15" s="20"/>
      <c r="C15" s="21"/>
      <c r="D15" s="21"/>
      <c r="E15" s="20"/>
      <c r="F15" s="20"/>
      <c r="G15" s="20"/>
      <c r="H15" s="22"/>
      <c r="I15" s="22"/>
      <c r="J15" s="22"/>
      <c r="K15" s="22">
        <f t="shared" si="1"/>
        <v>0</v>
      </c>
      <c r="L15" s="69" t="str">
        <f t="shared" si="2"/>
        <v/>
      </c>
      <c r="M15" s="20"/>
      <c r="N15" s="8" t="s">
        <v>2650</v>
      </c>
    </row>
    <row r="16" ht="12.75" customHeight="1" spans="1:14">
      <c r="A16" s="19" t="str">
        <f t="shared" si="0"/>
        <v/>
      </c>
      <c r="B16" s="20"/>
      <c r="C16" s="21"/>
      <c r="D16" s="21"/>
      <c r="E16" s="20"/>
      <c r="F16" s="20"/>
      <c r="G16" s="20"/>
      <c r="H16" s="22"/>
      <c r="I16" s="22"/>
      <c r="J16" s="22"/>
      <c r="K16" s="22">
        <f t="shared" si="1"/>
        <v>0</v>
      </c>
      <c r="L16" s="69" t="str">
        <f t="shared" si="2"/>
        <v/>
      </c>
      <c r="M16" s="20"/>
      <c r="N16" s="8" t="s">
        <v>2651</v>
      </c>
    </row>
    <row r="17" ht="12.75" customHeight="1" spans="1:14">
      <c r="A17" s="19" t="str">
        <f t="shared" si="0"/>
        <v/>
      </c>
      <c r="B17" s="20"/>
      <c r="C17" s="21"/>
      <c r="D17" s="21"/>
      <c r="E17" s="20"/>
      <c r="F17" s="20"/>
      <c r="G17" s="20"/>
      <c r="H17" s="22"/>
      <c r="I17" s="22"/>
      <c r="J17" s="22"/>
      <c r="K17" s="22">
        <f t="shared" si="1"/>
        <v>0</v>
      </c>
      <c r="L17" s="69" t="str">
        <f t="shared" si="2"/>
        <v/>
      </c>
      <c r="M17" s="20"/>
      <c r="N17" s="8" t="s">
        <v>2652</v>
      </c>
    </row>
    <row r="18" ht="12.75" customHeight="1" spans="1:14">
      <c r="A18" s="19" t="str">
        <f t="shared" si="0"/>
        <v/>
      </c>
      <c r="B18" s="20"/>
      <c r="C18" s="21"/>
      <c r="D18" s="21"/>
      <c r="E18" s="20"/>
      <c r="F18" s="20"/>
      <c r="G18" s="20"/>
      <c r="H18" s="22"/>
      <c r="I18" s="22"/>
      <c r="J18" s="22"/>
      <c r="K18" s="22">
        <f t="shared" si="1"/>
        <v>0</v>
      </c>
      <c r="L18" s="69" t="str">
        <f t="shared" si="2"/>
        <v/>
      </c>
      <c r="M18" s="20"/>
      <c r="N18" s="8" t="s">
        <v>2653</v>
      </c>
    </row>
    <row r="19" ht="12.75" customHeight="1" spans="1:14">
      <c r="A19" s="19" t="str">
        <f t="shared" si="0"/>
        <v/>
      </c>
      <c r="B19" s="20"/>
      <c r="C19" s="21"/>
      <c r="D19" s="21"/>
      <c r="E19" s="20"/>
      <c r="F19" s="20"/>
      <c r="G19" s="20"/>
      <c r="H19" s="22"/>
      <c r="I19" s="22"/>
      <c r="J19" s="22"/>
      <c r="K19" s="22">
        <f t="shared" si="1"/>
        <v>0</v>
      </c>
      <c r="L19" s="69" t="str">
        <f t="shared" si="2"/>
        <v/>
      </c>
      <c r="M19" s="20"/>
      <c r="N19" s="8" t="s">
        <v>2654</v>
      </c>
    </row>
    <row r="20" ht="12.75" customHeight="1" spans="1:14">
      <c r="A20" s="19" t="str">
        <f t="shared" si="0"/>
        <v/>
      </c>
      <c r="B20" s="20"/>
      <c r="C20" s="21"/>
      <c r="D20" s="21"/>
      <c r="E20" s="20"/>
      <c r="F20" s="20"/>
      <c r="G20" s="20"/>
      <c r="H20" s="22"/>
      <c r="I20" s="22"/>
      <c r="J20" s="22"/>
      <c r="K20" s="22">
        <f t="shared" si="1"/>
        <v>0</v>
      </c>
      <c r="L20" s="69" t="str">
        <f t="shared" si="2"/>
        <v/>
      </c>
      <c r="M20" s="20"/>
      <c r="N20" s="8" t="s">
        <v>2655</v>
      </c>
    </row>
    <row r="21" ht="12.75" customHeight="1" spans="1:14">
      <c r="A21" s="19" t="str">
        <f t="shared" si="0"/>
        <v/>
      </c>
      <c r="B21" s="20"/>
      <c r="C21" s="21"/>
      <c r="D21" s="21"/>
      <c r="E21" s="20"/>
      <c r="F21" s="20"/>
      <c r="G21" s="20"/>
      <c r="H21" s="22"/>
      <c r="I21" s="22"/>
      <c r="J21" s="22"/>
      <c r="K21" s="22">
        <f t="shared" si="1"/>
        <v>0</v>
      </c>
      <c r="L21" s="69" t="str">
        <f t="shared" si="2"/>
        <v/>
      </c>
      <c r="M21" s="20"/>
      <c r="N21" s="8" t="s">
        <v>2656</v>
      </c>
    </row>
    <row r="22" ht="12.75" customHeight="1" spans="1:14">
      <c r="A22" s="19" t="str">
        <f t="shared" si="0"/>
        <v/>
      </c>
      <c r="B22" s="20"/>
      <c r="C22" s="21"/>
      <c r="D22" s="21"/>
      <c r="E22" s="20"/>
      <c r="F22" s="20"/>
      <c r="G22" s="20"/>
      <c r="H22" s="22"/>
      <c r="I22" s="22"/>
      <c r="J22" s="22"/>
      <c r="K22" s="22">
        <f t="shared" si="1"/>
        <v>0</v>
      </c>
      <c r="L22" s="69" t="str">
        <f t="shared" si="2"/>
        <v/>
      </c>
      <c r="M22" s="20"/>
      <c r="N22" s="8" t="s">
        <v>2657</v>
      </c>
    </row>
    <row r="23" ht="12.75" customHeight="1" spans="1:14">
      <c r="A23" s="19" t="str">
        <f t="shared" si="0"/>
        <v/>
      </c>
      <c r="B23" s="20"/>
      <c r="C23" s="21"/>
      <c r="D23" s="21"/>
      <c r="E23" s="20"/>
      <c r="F23" s="20"/>
      <c r="G23" s="20"/>
      <c r="H23" s="22"/>
      <c r="I23" s="22"/>
      <c r="J23" s="22"/>
      <c r="K23" s="22">
        <f t="shared" si="1"/>
        <v>0</v>
      </c>
      <c r="L23" s="69" t="str">
        <f t="shared" si="2"/>
        <v/>
      </c>
      <c r="M23" s="20"/>
      <c r="N23" s="8" t="s">
        <v>2658</v>
      </c>
    </row>
    <row r="24" ht="12.75" customHeight="1" spans="1:14">
      <c r="A24" s="19" t="str">
        <f t="shared" si="0"/>
        <v/>
      </c>
      <c r="B24" s="20"/>
      <c r="C24" s="21"/>
      <c r="D24" s="21"/>
      <c r="E24" s="20"/>
      <c r="F24" s="20"/>
      <c r="G24" s="20"/>
      <c r="H24" s="22"/>
      <c r="I24" s="22"/>
      <c r="J24" s="22"/>
      <c r="K24" s="22">
        <f t="shared" si="1"/>
        <v>0</v>
      </c>
      <c r="L24" s="69" t="str">
        <f t="shared" si="2"/>
        <v/>
      </c>
      <c r="M24" s="20"/>
      <c r="N24" s="8" t="s">
        <v>2659</v>
      </c>
    </row>
    <row r="25" ht="12.75" customHeight="1" spans="1:14">
      <c r="A25" s="19" t="str">
        <f t="shared" si="0"/>
        <v/>
      </c>
      <c r="B25" s="20"/>
      <c r="C25" s="21"/>
      <c r="D25" s="21"/>
      <c r="E25" s="20"/>
      <c r="F25" s="20"/>
      <c r="G25" s="20"/>
      <c r="H25" s="22"/>
      <c r="I25" s="22"/>
      <c r="J25" s="22"/>
      <c r="K25" s="22">
        <f t="shared" si="1"/>
        <v>0</v>
      </c>
      <c r="L25" s="69" t="str">
        <f t="shared" si="2"/>
        <v/>
      </c>
      <c r="M25" s="20"/>
      <c r="N25" s="8" t="s">
        <v>2660</v>
      </c>
    </row>
    <row r="26" ht="12.75" customHeight="1" spans="1:14">
      <c r="A26" s="19" t="str">
        <f t="shared" si="0"/>
        <v/>
      </c>
      <c r="B26" s="20"/>
      <c r="C26" s="21"/>
      <c r="D26" s="21"/>
      <c r="E26" s="20"/>
      <c r="F26" s="20"/>
      <c r="G26" s="20"/>
      <c r="H26" s="22"/>
      <c r="I26" s="22"/>
      <c r="J26" s="22"/>
      <c r="K26" s="22">
        <f t="shared" si="1"/>
        <v>0</v>
      </c>
      <c r="L26" s="69" t="str">
        <f t="shared" si="2"/>
        <v/>
      </c>
      <c r="M26" s="20"/>
      <c r="N26" s="8" t="s">
        <v>2661</v>
      </c>
    </row>
    <row r="27" customHeight="1" spans="1:13">
      <c r="A27" s="23" t="s">
        <v>1564</v>
      </c>
      <c r="B27" s="24"/>
      <c r="C27" s="23"/>
      <c r="D27" s="23"/>
      <c r="E27" s="23"/>
      <c r="F27" s="23"/>
      <c r="G27" s="23"/>
      <c r="H27" s="23"/>
      <c r="I27" s="30">
        <f>SUM(I7:I26)</f>
        <v>0</v>
      </c>
      <c r="J27" s="30">
        <f>SUM(J7:J26)</f>
        <v>0</v>
      </c>
      <c r="K27" s="22">
        <f t="shared" si="1"/>
        <v>0</v>
      </c>
      <c r="L27" s="69" t="str">
        <f t="shared" si="2"/>
        <v/>
      </c>
      <c r="M27" s="26"/>
    </row>
    <row r="28" customHeight="1" spans="1:14">
      <c r="A28" s="9" t="str">
        <f>基本信息输入表!$K$6&amp;"填表人："&amp;基本信息输入表!$M$78</f>
        <v>产权持有单位填表人：包娴</v>
      </c>
      <c r="K28" s="9" t="str">
        <f>"评估人员："&amp;基本信息输入表!$Q$78</f>
        <v>评估人员：资谷才、王晓</v>
      </c>
      <c r="N28" s="9" t="s">
        <v>1523</v>
      </c>
    </row>
    <row r="29" customHeight="1" spans="1:1">
      <c r="A29" s="9" t="str">
        <f>"填表日期："&amp;YEAR(基本信息输入表!$O$78)&amp;"年"&amp;MONTH(基本信息输入表!$O$78)&amp;"月"&amp;DAY(基本信息输入表!$O$78)&amp;"日"</f>
        <v>填表日期：2024年5月8日</v>
      </c>
    </row>
  </sheetData>
  <mergeCells count="3">
    <mergeCell ref="A2:M2"/>
    <mergeCell ref="A3:M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5"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214"/>
  <sheetViews>
    <sheetView showGridLines="0" zoomScale="96" zoomScaleNormal="96" topLeftCell="B1" workbookViewId="0">
      <selection activeCell="A27" sqref="A27:J27"/>
    </sheetView>
  </sheetViews>
  <sheetFormatPr defaultColWidth="9" defaultRowHeight="14.25" outlineLevelCol="3"/>
  <cols>
    <col min="1" max="1" width="1.5" style="654" customWidth="1"/>
    <col min="2" max="2" width="214.166666666667" style="654" customWidth="1"/>
    <col min="3" max="4" width="9" style="654" customWidth="1"/>
    <col min="5" max="16384" width="9" style="654"/>
  </cols>
  <sheetData>
    <row r="1" ht="43.25" customHeight="1" spans="1:4">
      <c r="A1" s="655"/>
      <c r="B1" s="656" t="s">
        <v>458</v>
      </c>
      <c r="C1" s="655"/>
      <c r="D1" s="655"/>
    </row>
    <row r="2" ht="19.5" customHeight="1" spans="1:4">
      <c r="A2" s="655"/>
      <c r="B2" s="657"/>
      <c r="C2" s="655"/>
      <c r="D2" s="655"/>
    </row>
    <row r="3" s="647" customFormat="1" ht="18.75" customHeight="1" spans="1:4">
      <c r="A3" s="658"/>
      <c r="B3" s="659" t="s">
        <v>459</v>
      </c>
      <c r="C3" s="658"/>
      <c r="D3" s="658"/>
    </row>
    <row r="4" s="647" customFormat="1" ht="18.75" customHeight="1" spans="1:4">
      <c r="A4" s="658"/>
      <c r="B4" s="660" t="s">
        <v>460</v>
      </c>
      <c r="C4" s="658"/>
      <c r="D4" s="658"/>
    </row>
    <row r="5" s="647" customFormat="1" ht="51" customHeight="1" spans="2:2">
      <c r="B5" s="661" t="s">
        <v>461</v>
      </c>
    </row>
    <row r="6" s="647" customFormat="1" ht="88.5" customHeight="1" spans="1:4">
      <c r="A6" s="658"/>
      <c r="B6" s="660" t="s">
        <v>462</v>
      </c>
      <c r="C6" s="658"/>
      <c r="D6" s="658"/>
    </row>
    <row r="7" s="647" customFormat="1" ht="18.75" customHeight="1" spans="1:4">
      <c r="A7" s="658"/>
      <c r="B7" s="662" t="s">
        <v>463</v>
      </c>
      <c r="C7" s="658"/>
      <c r="D7" s="658"/>
    </row>
    <row r="8" s="647" customFormat="1" ht="83.25" customHeight="1" spans="2:2">
      <c r="B8" s="661" t="s">
        <v>464</v>
      </c>
    </row>
    <row r="9" s="647" customFormat="1" ht="19.5" customHeight="1" spans="2:2">
      <c r="B9" s="663" t="s">
        <v>465</v>
      </c>
    </row>
    <row r="10" s="647" customFormat="1" ht="52.5" customHeight="1" spans="2:2">
      <c r="B10" s="663" t="s">
        <v>466</v>
      </c>
    </row>
    <row r="11" s="647" customFormat="1" ht="41" customHeight="1" spans="2:2">
      <c r="B11" s="663" t="s">
        <v>467</v>
      </c>
    </row>
    <row r="12" s="647" customFormat="1" ht="56" customHeight="1" spans="2:2">
      <c r="B12" s="663" t="s">
        <v>468</v>
      </c>
    </row>
    <row r="13" s="647" customFormat="1" ht="50.25" customHeight="1" spans="2:2">
      <c r="B13" s="663" t="s">
        <v>469</v>
      </c>
    </row>
    <row r="14" s="647" customFormat="1" ht="52.5" customHeight="1" spans="2:2">
      <c r="B14" s="663" t="s">
        <v>470</v>
      </c>
    </row>
    <row r="15" s="647" customFormat="1" ht="50.25" customHeight="1" spans="2:2">
      <c r="B15" s="663" t="s">
        <v>471</v>
      </c>
    </row>
    <row r="16" s="647" customFormat="1" ht="18.75" customHeight="1" spans="2:2">
      <c r="B16" s="664" t="s">
        <v>472</v>
      </c>
    </row>
    <row r="17" s="647" customFormat="1" ht="24" customHeight="1" spans="2:2">
      <c r="B17" s="664" t="s">
        <v>473</v>
      </c>
    </row>
    <row r="18" s="647" customFormat="1" ht="24" customHeight="1" spans="2:2">
      <c r="B18" s="665" t="s">
        <v>474</v>
      </c>
    </row>
    <row r="19" s="647" customFormat="1" ht="45" customHeight="1" spans="2:2">
      <c r="B19" s="663" t="s">
        <v>475</v>
      </c>
    </row>
    <row r="20" s="647" customFormat="1" ht="45.5" customHeight="1" spans="2:2">
      <c r="B20" s="663" t="s">
        <v>476</v>
      </c>
    </row>
    <row r="21" s="647" customFormat="1" ht="24" customHeight="1" spans="2:2">
      <c r="B21" s="665" t="s">
        <v>477</v>
      </c>
    </row>
    <row r="22" s="647" customFormat="1" ht="48.75" customHeight="1" spans="2:2">
      <c r="B22" s="663" t="s">
        <v>478</v>
      </c>
    </row>
    <row r="23" s="647" customFormat="1" ht="24" customHeight="1" spans="2:2">
      <c r="B23" s="665" t="s">
        <v>479</v>
      </c>
    </row>
    <row r="24" s="647" customFormat="1" ht="45" customHeight="1" spans="2:2">
      <c r="B24" s="663" t="s">
        <v>480</v>
      </c>
    </row>
    <row r="25" s="647" customFormat="1" ht="45" customHeight="1" spans="2:2">
      <c r="B25" s="663" t="s">
        <v>481</v>
      </c>
    </row>
    <row r="26" s="647" customFormat="1" ht="24" customHeight="1" spans="2:2">
      <c r="B26" s="665" t="s">
        <v>482</v>
      </c>
    </row>
    <row r="27" s="647" customFormat="1" ht="24.5" customHeight="1" spans="2:2">
      <c r="B27" s="663" t="s">
        <v>483</v>
      </c>
    </row>
    <row r="28" s="647" customFormat="1" ht="24.5" customHeight="1" spans="2:2">
      <c r="B28" s="663" t="s">
        <v>484</v>
      </c>
    </row>
    <row r="29" s="647" customFormat="1" ht="24.5" customHeight="1" spans="2:2">
      <c r="B29" s="663" t="s">
        <v>485</v>
      </c>
    </row>
    <row r="30" s="647" customFormat="1" ht="24" customHeight="1" spans="2:2">
      <c r="B30" s="663" t="s">
        <v>486</v>
      </c>
    </row>
    <row r="31" s="647" customFormat="1" ht="24" customHeight="1" spans="2:2">
      <c r="B31" s="663" t="s">
        <v>487</v>
      </c>
    </row>
    <row r="32" s="647" customFormat="1" ht="24" customHeight="1" spans="2:2">
      <c r="B32" s="665" t="s">
        <v>488</v>
      </c>
    </row>
    <row r="33" s="647" customFormat="1" ht="45" customHeight="1" spans="2:2">
      <c r="B33" s="663" t="s">
        <v>489</v>
      </c>
    </row>
    <row r="34" s="647" customFormat="1" ht="24" customHeight="1" spans="2:2">
      <c r="B34" s="666" t="s">
        <v>490</v>
      </c>
    </row>
    <row r="35" s="647" customFormat="1" ht="24" customHeight="1" spans="2:2">
      <c r="B35" s="653" t="s">
        <v>491</v>
      </c>
    </row>
    <row r="36" s="647" customFormat="1" ht="24" customHeight="1" spans="2:2">
      <c r="B36" s="666" t="s">
        <v>492</v>
      </c>
    </row>
    <row r="37" s="647" customFormat="1" ht="24" customHeight="1" spans="2:2">
      <c r="B37" s="667" t="s">
        <v>493</v>
      </c>
    </row>
    <row r="38" s="647" customFormat="1" ht="23" customHeight="1" spans="2:2">
      <c r="B38" s="665" t="s">
        <v>494</v>
      </c>
    </row>
    <row r="39" s="647" customFormat="1" ht="23" customHeight="1" spans="2:2">
      <c r="B39" s="663" t="s">
        <v>495</v>
      </c>
    </row>
    <row r="40" s="647" customFormat="1" ht="24" customHeight="1" spans="2:2">
      <c r="B40" s="665" t="s">
        <v>496</v>
      </c>
    </row>
    <row r="41" s="647" customFormat="1" ht="75" customHeight="1" spans="2:2">
      <c r="B41" s="663" t="s">
        <v>497</v>
      </c>
    </row>
    <row r="42" s="647" customFormat="1" ht="24" customHeight="1" spans="2:2">
      <c r="B42" s="665" t="s">
        <v>498</v>
      </c>
    </row>
    <row r="43" s="647" customFormat="1" ht="121.25" customHeight="1" spans="2:2">
      <c r="B43" s="663" t="s">
        <v>499</v>
      </c>
    </row>
    <row r="44" s="647" customFormat="1" ht="26.75" customHeight="1" spans="2:2">
      <c r="B44" s="665" t="s">
        <v>500</v>
      </c>
    </row>
    <row r="45" s="647" customFormat="1" ht="27" customHeight="1" spans="2:2">
      <c r="B45" s="668" t="s">
        <v>491</v>
      </c>
    </row>
    <row r="46" s="647" customFormat="1" ht="27" customHeight="1" spans="2:2">
      <c r="B46" s="666" t="s">
        <v>501</v>
      </c>
    </row>
    <row r="47" s="647" customFormat="1" ht="49.25" customHeight="1" spans="2:2">
      <c r="B47" s="668" t="s">
        <v>502</v>
      </c>
    </row>
    <row r="48" s="647" customFormat="1" ht="24" customHeight="1" spans="2:2">
      <c r="B48" s="665" t="s">
        <v>503</v>
      </c>
    </row>
    <row r="49" s="647" customFormat="1" ht="24" customHeight="1" spans="2:2">
      <c r="B49" s="668" t="s">
        <v>504</v>
      </c>
    </row>
    <row r="50" s="647" customFormat="1" ht="27" customHeight="1" spans="2:2">
      <c r="B50" s="665" t="s">
        <v>505</v>
      </c>
    </row>
    <row r="51" s="647" customFormat="1" ht="27" customHeight="1" spans="2:2">
      <c r="B51" s="668" t="s">
        <v>506</v>
      </c>
    </row>
    <row r="52" s="647" customFormat="1" ht="27" customHeight="1" spans="2:2">
      <c r="B52" s="668" t="s">
        <v>507</v>
      </c>
    </row>
    <row r="53" s="647" customFormat="1" ht="27" customHeight="1" spans="2:2">
      <c r="B53" s="668" t="s">
        <v>508</v>
      </c>
    </row>
    <row r="54" s="647" customFormat="1" ht="27" customHeight="1" spans="2:2">
      <c r="B54" s="668" t="s">
        <v>509</v>
      </c>
    </row>
    <row r="55" s="647" customFormat="1" ht="42" customHeight="1" spans="2:2">
      <c r="B55" s="668" t="s">
        <v>510</v>
      </c>
    </row>
    <row r="56" s="647" customFormat="1" ht="27" customHeight="1" spans="2:2">
      <c r="B56" s="666" t="s">
        <v>511</v>
      </c>
    </row>
    <row r="57" s="647" customFormat="1" ht="27" customHeight="1" spans="2:2">
      <c r="B57" s="653" t="s">
        <v>512</v>
      </c>
    </row>
    <row r="58" s="647" customFormat="1" ht="27" customHeight="1" spans="2:2">
      <c r="B58" s="666" t="s">
        <v>513</v>
      </c>
    </row>
    <row r="59" s="647" customFormat="1" ht="27" customHeight="1" spans="2:2">
      <c r="B59" s="668" t="s">
        <v>514</v>
      </c>
    </row>
    <row r="60" s="647" customFormat="1" ht="27" customHeight="1" spans="2:2">
      <c r="B60" s="665" t="s">
        <v>515</v>
      </c>
    </row>
    <row r="61" s="647" customFormat="1" ht="27" customHeight="1" spans="2:2">
      <c r="B61" s="653" t="s">
        <v>516</v>
      </c>
    </row>
    <row r="62" s="647" customFormat="1" ht="27" customHeight="1" spans="2:2">
      <c r="B62" s="665" t="s">
        <v>517</v>
      </c>
    </row>
    <row r="63" s="647" customFormat="1" ht="27" customHeight="1" spans="2:2">
      <c r="B63" s="668" t="s">
        <v>516</v>
      </c>
    </row>
    <row r="64" s="647" customFormat="1" ht="27" customHeight="1" spans="2:2">
      <c r="B64" s="669" t="s">
        <v>518</v>
      </c>
    </row>
    <row r="65" s="647" customFormat="1" ht="27" customHeight="1" spans="2:2">
      <c r="B65" s="665" t="s">
        <v>519</v>
      </c>
    </row>
    <row r="66" s="647" customFormat="1" ht="27" customHeight="1" spans="2:2">
      <c r="B66" s="670" t="s">
        <v>491</v>
      </c>
    </row>
    <row r="67" s="647" customFormat="1" ht="27" customHeight="1" spans="2:2">
      <c r="B67" s="665" t="s">
        <v>520</v>
      </c>
    </row>
    <row r="68" s="647" customFormat="1" ht="27" customHeight="1" spans="2:2">
      <c r="B68" s="670" t="s">
        <v>491</v>
      </c>
    </row>
    <row r="69" s="647" customFormat="1" ht="27" customHeight="1" spans="2:2">
      <c r="B69" s="665" t="s">
        <v>521</v>
      </c>
    </row>
    <row r="70" s="647" customFormat="1" ht="27" customHeight="1" spans="2:2">
      <c r="B70" s="671" t="s">
        <v>522</v>
      </c>
    </row>
    <row r="71" s="647" customFormat="1" ht="27" customHeight="1" spans="2:2">
      <c r="B71" s="665" t="s">
        <v>523</v>
      </c>
    </row>
    <row r="72" s="647" customFormat="1" ht="27" customHeight="1" spans="2:2">
      <c r="B72" s="668" t="s">
        <v>524</v>
      </c>
    </row>
    <row r="73" s="647" customFormat="1" ht="27" customHeight="1" spans="2:2">
      <c r="B73" s="666" t="s">
        <v>525</v>
      </c>
    </row>
    <row r="74" s="647" customFormat="1" ht="27" customHeight="1" spans="2:2">
      <c r="B74" s="653" t="s">
        <v>526</v>
      </c>
    </row>
    <row r="75" s="647" customFormat="1" ht="27" customHeight="1" spans="2:2">
      <c r="B75" s="666" t="s">
        <v>527</v>
      </c>
    </row>
    <row r="76" s="647" customFormat="1" ht="27" customHeight="1" spans="2:2">
      <c r="B76" s="653" t="s">
        <v>528</v>
      </c>
    </row>
    <row r="77" s="647" customFormat="1" ht="26.75" customHeight="1" spans="2:2">
      <c r="B77" s="665" t="s">
        <v>529</v>
      </c>
    </row>
    <row r="78" s="647" customFormat="1" ht="45" customHeight="1" spans="2:2">
      <c r="B78" s="668" t="s">
        <v>530</v>
      </c>
    </row>
    <row r="79" s="647" customFormat="1" ht="27" customHeight="1" spans="2:2">
      <c r="B79" s="665" t="s">
        <v>531</v>
      </c>
    </row>
    <row r="80" s="647" customFormat="1" ht="26.75" customHeight="1" spans="2:2">
      <c r="B80" s="665" t="s">
        <v>532</v>
      </c>
    </row>
    <row r="81" s="647" customFormat="1" ht="18.75" customHeight="1" spans="2:2">
      <c r="B81" s="671" t="s">
        <v>533</v>
      </c>
    </row>
    <row r="82" s="647" customFormat="1" ht="18.75" customHeight="1" spans="2:2">
      <c r="B82" s="671" t="s">
        <v>534</v>
      </c>
    </row>
    <row r="83" s="647" customFormat="1" ht="18.75" customHeight="1" spans="2:2">
      <c r="B83" s="671" t="s">
        <v>535</v>
      </c>
    </row>
    <row r="84" s="647" customFormat="1" ht="18.75" customHeight="1" spans="2:2">
      <c r="B84" s="671" t="s">
        <v>536</v>
      </c>
    </row>
    <row r="85" s="647" customFormat="1" ht="18.75" customHeight="1" spans="2:2">
      <c r="B85" s="671" t="s">
        <v>537</v>
      </c>
    </row>
    <row r="86" s="647" customFormat="1" ht="18.75" customHeight="1" spans="2:2">
      <c r="B86" s="671" t="s">
        <v>538</v>
      </c>
    </row>
    <row r="87" s="647" customFormat="1" ht="18.75" customHeight="1" spans="2:2">
      <c r="B87" s="672" t="s">
        <v>539</v>
      </c>
    </row>
    <row r="88" s="647" customFormat="1" ht="18.75" customHeight="1" spans="2:2">
      <c r="B88" s="672" t="s">
        <v>540</v>
      </c>
    </row>
    <row r="89" s="647" customFormat="1" ht="18.75" customHeight="1" spans="2:2">
      <c r="B89" s="672" t="s">
        <v>541</v>
      </c>
    </row>
    <row r="90" s="647" customFormat="1" ht="18.75" customHeight="1" spans="2:2">
      <c r="B90" s="672" t="s">
        <v>542</v>
      </c>
    </row>
    <row r="91" s="647" customFormat="1" ht="18.75" customHeight="1" spans="2:2">
      <c r="B91" s="672" t="s">
        <v>543</v>
      </c>
    </row>
    <row r="92" s="647" customFormat="1" ht="18.75" customHeight="1" spans="2:2">
      <c r="B92" s="672" t="s">
        <v>544</v>
      </c>
    </row>
    <row r="93" s="647" customFormat="1" ht="18.75" customHeight="1" spans="2:2">
      <c r="B93" s="672" t="s">
        <v>545</v>
      </c>
    </row>
    <row r="94" s="647" customFormat="1" ht="18.75" customHeight="1" spans="2:2">
      <c r="B94" s="672" t="s">
        <v>546</v>
      </c>
    </row>
    <row r="95" s="647" customFormat="1" ht="18.75" customHeight="1" spans="2:2">
      <c r="B95" s="672" t="s">
        <v>547</v>
      </c>
    </row>
    <row r="96" s="647" customFormat="1" ht="40.25" customHeight="1" spans="2:2">
      <c r="B96" s="672" t="s">
        <v>548</v>
      </c>
    </row>
    <row r="97" s="647" customFormat="1" ht="18.75" customHeight="1" spans="2:2">
      <c r="B97" s="672" t="s">
        <v>549</v>
      </c>
    </row>
    <row r="98" s="647" customFormat="1" ht="37.5" customHeight="1" spans="2:2">
      <c r="B98" s="672" t="s">
        <v>550</v>
      </c>
    </row>
    <row r="99" s="647" customFormat="1" ht="27" customHeight="1" spans="2:2">
      <c r="B99" s="665" t="s">
        <v>551</v>
      </c>
    </row>
    <row r="100" s="647" customFormat="1" ht="18.75" customHeight="1" spans="2:2">
      <c r="B100" s="672" t="s">
        <v>552</v>
      </c>
    </row>
    <row r="101" s="647" customFormat="1" ht="18.75" customHeight="1" spans="2:2">
      <c r="B101" s="672" t="s">
        <v>553</v>
      </c>
    </row>
    <row r="102" s="647" customFormat="1" ht="19.5" customHeight="1" spans="2:2">
      <c r="B102" s="672" t="s">
        <v>554</v>
      </c>
    </row>
    <row r="103" s="647" customFormat="1" ht="18.75" customHeight="1" spans="2:2">
      <c r="B103" s="672" t="s">
        <v>555</v>
      </c>
    </row>
    <row r="104" s="647" customFormat="1" ht="18.75" customHeight="1" spans="2:2">
      <c r="B104" s="672" t="s">
        <v>556</v>
      </c>
    </row>
    <row r="105" s="647" customFormat="1" ht="18.75" customHeight="1" spans="2:2">
      <c r="B105" s="672" t="s">
        <v>557</v>
      </c>
    </row>
    <row r="106" s="647" customFormat="1" ht="19.5" customHeight="1" spans="2:2">
      <c r="B106" s="672" t="s">
        <v>558</v>
      </c>
    </row>
    <row r="107" s="647" customFormat="1" ht="18.75" customHeight="1" spans="2:2">
      <c r="B107" s="672" t="s">
        <v>559</v>
      </c>
    </row>
    <row r="108" s="647" customFormat="1" ht="19.5" customHeight="1" spans="2:2">
      <c r="B108" s="672" t="s">
        <v>560</v>
      </c>
    </row>
    <row r="109" s="647" customFormat="1" ht="18.75" customHeight="1" spans="2:2">
      <c r="B109" s="672" t="s">
        <v>561</v>
      </c>
    </row>
    <row r="110" s="647" customFormat="1" ht="27" customHeight="1" spans="2:2">
      <c r="B110" s="673" t="s">
        <v>562</v>
      </c>
    </row>
    <row r="111" s="647" customFormat="1" ht="27" customHeight="1" spans="2:2">
      <c r="B111" s="647" t="s">
        <v>563</v>
      </c>
    </row>
    <row r="112" s="647" customFormat="1" ht="27" customHeight="1" spans="2:2">
      <c r="B112" s="673" t="s">
        <v>564</v>
      </c>
    </row>
    <row r="113" s="648" customFormat="1" ht="27" customHeight="1" spans="2:2">
      <c r="B113" s="674" t="s">
        <v>565</v>
      </c>
    </row>
    <row r="114" s="647" customFormat="1" ht="45" customHeight="1" spans="2:2">
      <c r="B114" s="675" t="s">
        <v>566</v>
      </c>
    </row>
    <row r="115" s="647" customFormat="1" ht="40.25" customHeight="1" spans="2:2">
      <c r="B115" s="671" t="s">
        <v>567</v>
      </c>
    </row>
    <row r="116" s="647" customFormat="1" ht="31.25" customHeight="1" spans="2:2">
      <c r="B116" s="671" t="s">
        <v>568</v>
      </c>
    </row>
    <row r="117" s="647" customFormat="1" ht="26" customHeight="1" spans="2:2">
      <c r="B117" s="671" t="s">
        <v>569</v>
      </c>
    </row>
    <row r="118" s="647" customFormat="1" ht="26" customHeight="1" spans="2:2">
      <c r="B118" s="671" t="s">
        <v>570</v>
      </c>
    </row>
    <row r="119" s="647" customFormat="1" ht="26" customHeight="1" spans="2:2">
      <c r="B119" s="671" t="s">
        <v>571</v>
      </c>
    </row>
    <row r="120" s="647" customFormat="1" ht="26" customHeight="1" spans="2:2">
      <c r="B120" s="665" t="s">
        <v>572</v>
      </c>
    </row>
    <row r="121" s="647" customFormat="1" ht="30" customHeight="1" spans="2:2">
      <c r="B121" s="671" t="s">
        <v>573</v>
      </c>
    </row>
    <row r="122" s="647" customFormat="1" ht="27" customHeight="1" spans="2:2">
      <c r="B122" s="665" t="s">
        <v>574</v>
      </c>
    </row>
    <row r="123" s="647" customFormat="1" ht="30" customHeight="1" spans="2:2">
      <c r="B123" s="671" t="s">
        <v>575</v>
      </c>
    </row>
    <row r="124" s="647" customFormat="1" ht="30" customHeight="1" spans="2:2">
      <c r="B124" s="671" t="s">
        <v>576</v>
      </c>
    </row>
    <row r="125" s="647" customFormat="1" ht="27.5" customHeight="1" spans="2:2">
      <c r="B125" s="671" t="s">
        <v>577</v>
      </c>
    </row>
    <row r="126" s="647" customFormat="1" ht="27.5" customHeight="1" spans="2:2">
      <c r="B126" s="666" t="s">
        <v>578</v>
      </c>
    </row>
    <row r="127" s="647" customFormat="1" ht="27.5" customHeight="1" spans="2:2">
      <c r="B127" s="653" t="s">
        <v>579</v>
      </c>
    </row>
    <row r="128" s="647" customFormat="1" ht="27.5" customHeight="1" spans="2:2">
      <c r="B128" s="666" t="s">
        <v>580</v>
      </c>
    </row>
    <row r="129" s="649" customFormat="1" ht="26" customHeight="1" spans="2:2">
      <c r="B129" s="665" t="s">
        <v>581</v>
      </c>
    </row>
    <row r="130" s="647" customFormat="1" ht="27" customHeight="1" spans="2:2">
      <c r="B130" s="671" t="s">
        <v>582</v>
      </c>
    </row>
    <row r="131" s="649" customFormat="1" ht="27" customHeight="1" spans="2:2">
      <c r="B131" s="671" t="s">
        <v>583</v>
      </c>
    </row>
    <row r="132" s="650" customFormat="1" ht="27" customHeight="1" spans="2:2">
      <c r="B132" s="671" t="s">
        <v>584</v>
      </c>
    </row>
    <row r="133" s="650" customFormat="1" ht="27" customHeight="1" spans="2:2">
      <c r="B133" s="665" t="s">
        <v>585</v>
      </c>
    </row>
    <row r="134" s="650" customFormat="1" ht="27" customHeight="1" spans="2:2">
      <c r="B134" s="671" t="s">
        <v>586</v>
      </c>
    </row>
    <row r="135" s="650" customFormat="1" ht="27" customHeight="1" spans="2:2">
      <c r="B135" s="671" t="s">
        <v>587</v>
      </c>
    </row>
    <row r="136" s="651" customFormat="1" ht="27" customHeight="1" spans="2:2">
      <c r="B136" s="671" t="s">
        <v>588</v>
      </c>
    </row>
    <row r="137" s="650" customFormat="1" ht="27" customHeight="1" spans="2:2">
      <c r="B137" s="671" t="s">
        <v>530</v>
      </c>
    </row>
    <row r="138" s="650" customFormat="1" ht="27.75" customHeight="1" spans="2:2">
      <c r="B138" s="666" t="s">
        <v>589</v>
      </c>
    </row>
    <row r="139" s="650" customFormat="1" ht="27.75" customHeight="1" spans="2:2">
      <c r="B139" s="668" t="s">
        <v>590</v>
      </c>
    </row>
    <row r="140" s="650" customFormat="1" ht="30" customHeight="1" spans="2:2">
      <c r="B140" s="676" t="s">
        <v>591</v>
      </c>
    </row>
    <row r="141" s="650" customFormat="1" ht="30" customHeight="1" spans="2:2">
      <c r="B141" s="671" t="s">
        <v>592</v>
      </c>
    </row>
    <row r="142" s="650" customFormat="1" ht="27" customHeight="1" spans="2:2">
      <c r="B142" s="676" t="s">
        <v>593</v>
      </c>
    </row>
    <row r="143" s="650" customFormat="1" ht="27" customHeight="1" spans="2:2">
      <c r="B143" s="677" t="s">
        <v>594</v>
      </c>
    </row>
    <row r="144" s="650" customFormat="1" ht="27" customHeight="1" spans="2:2">
      <c r="B144" s="666" t="s">
        <v>595</v>
      </c>
    </row>
    <row r="145" s="650" customFormat="1" ht="27" customHeight="1" spans="2:2">
      <c r="B145" s="653" t="s">
        <v>596</v>
      </c>
    </row>
    <row r="146" s="650" customFormat="1" ht="27" customHeight="1" spans="2:2">
      <c r="B146" s="666" t="s">
        <v>597</v>
      </c>
    </row>
    <row r="147" s="650" customFormat="1" ht="27" customHeight="1" spans="2:2">
      <c r="B147" s="653" t="s">
        <v>598</v>
      </c>
    </row>
    <row r="148" s="651" customFormat="1" ht="27" customHeight="1" spans="2:2">
      <c r="B148" s="665" t="s">
        <v>599</v>
      </c>
    </row>
    <row r="149" s="651" customFormat="1" ht="27" customHeight="1" spans="2:2">
      <c r="B149" s="653" t="s">
        <v>600</v>
      </c>
    </row>
    <row r="150" s="647" customFormat="1" ht="27" customHeight="1" spans="2:2">
      <c r="B150" s="666" t="s">
        <v>601</v>
      </c>
    </row>
    <row r="151" s="647" customFormat="1" ht="27" customHeight="1" spans="2:2">
      <c r="B151" s="653" t="s">
        <v>602</v>
      </c>
    </row>
    <row r="152" s="647" customFormat="1" ht="27.75" customHeight="1" spans="2:2">
      <c r="B152" s="665" t="s">
        <v>603</v>
      </c>
    </row>
    <row r="153" s="647" customFormat="1" ht="30" customHeight="1" spans="2:2">
      <c r="B153" s="678" t="s">
        <v>604</v>
      </c>
    </row>
    <row r="154" s="647" customFormat="1" ht="27.75" customHeight="1" spans="2:2">
      <c r="B154" s="665" t="s">
        <v>605</v>
      </c>
    </row>
    <row r="155" s="647" customFormat="1" ht="27.75" customHeight="1" spans="2:2">
      <c r="B155" s="678" t="s">
        <v>606</v>
      </c>
    </row>
    <row r="156" s="647" customFormat="1" ht="27.75" customHeight="1" spans="2:2">
      <c r="B156" s="665" t="s">
        <v>607</v>
      </c>
    </row>
    <row r="157" s="647" customFormat="1" ht="27.75" customHeight="1" spans="2:2">
      <c r="B157" s="678" t="s">
        <v>606</v>
      </c>
    </row>
    <row r="158" s="647" customFormat="1" ht="27" customHeight="1" spans="2:2">
      <c r="B158" s="665" t="s">
        <v>608</v>
      </c>
    </row>
    <row r="159" s="649" customFormat="1" ht="26" customHeight="1" spans="2:2">
      <c r="B159" s="678" t="s">
        <v>609</v>
      </c>
    </row>
    <row r="160" s="650" customFormat="1" ht="27.5" customHeight="1" spans="2:2">
      <c r="B160" s="665" t="s">
        <v>610</v>
      </c>
    </row>
    <row r="161" s="652" customFormat="1" ht="27" customHeight="1" spans="2:2">
      <c r="B161" s="678" t="s">
        <v>522</v>
      </c>
    </row>
    <row r="162" s="650" customFormat="1" ht="27.5" customHeight="1" spans="2:2">
      <c r="B162" s="665" t="s">
        <v>611</v>
      </c>
    </row>
    <row r="163" s="649" customFormat="1" ht="26" customHeight="1" spans="2:2">
      <c r="B163" s="678" t="s">
        <v>612</v>
      </c>
    </row>
    <row r="164" s="647" customFormat="1" ht="30.75" customHeight="1" spans="2:2">
      <c r="B164" s="665" t="s">
        <v>613</v>
      </c>
    </row>
    <row r="165" s="647" customFormat="1" ht="30.75" customHeight="1" spans="2:2">
      <c r="B165" s="665" t="s">
        <v>614</v>
      </c>
    </row>
    <row r="166" s="647" customFormat="1" ht="30.75" customHeight="1" spans="2:2">
      <c r="B166" s="679" t="s">
        <v>615</v>
      </c>
    </row>
    <row r="167" s="647" customFormat="1" ht="30.75" customHeight="1" spans="2:2">
      <c r="B167" s="665" t="s">
        <v>616</v>
      </c>
    </row>
    <row r="168" s="647" customFormat="1" ht="30.75" customHeight="1" spans="2:2">
      <c r="B168" s="672" t="s">
        <v>617</v>
      </c>
    </row>
    <row r="169" s="647" customFormat="1" ht="30.75" customHeight="1" spans="2:2">
      <c r="B169" s="672" t="s">
        <v>618</v>
      </c>
    </row>
    <row r="170" s="647" customFormat="1" ht="30.75" customHeight="1" spans="2:2">
      <c r="B170" s="680" t="s">
        <v>619</v>
      </c>
    </row>
    <row r="171" s="647" customFormat="1" ht="30.75" customHeight="1" spans="2:2">
      <c r="B171" s="681" t="s">
        <v>620</v>
      </c>
    </row>
    <row r="172" s="647" customFormat="1" ht="28.25" customHeight="1" spans="2:2">
      <c r="B172" s="680" t="s">
        <v>621</v>
      </c>
    </row>
    <row r="173" s="647" customFormat="1" ht="30.75" customHeight="1" spans="2:2">
      <c r="B173" s="682" t="s">
        <v>622</v>
      </c>
    </row>
    <row r="174" s="647" customFormat="1" ht="27" customHeight="1" spans="2:2">
      <c r="B174" s="680" t="s">
        <v>623</v>
      </c>
    </row>
    <row r="175" s="647" customFormat="1" ht="27" customHeight="1" spans="2:2">
      <c r="B175" s="681" t="s">
        <v>512</v>
      </c>
    </row>
    <row r="176" s="647" customFormat="1" ht="30" customHeight="1" spans="2:2">
      <c r="B176" s="682" t="s">
        <v>624</v>
      </c>
    </row>
    <row r="177" s="647" customFormat="1" ht="27" customHeight="1" spans="2:2">
      <c r="B177" s="683" t="s">
        <v>625</v>
      </c>
    </row>
    <row r="178" s="647" customFormat="1" ht="30" customHeight="1" spans="2:2">
      <c r="B178" s="682" t="s">
        <v>626</v>
      </c>
    </row>
    <row r="179" s="647" customFormat="1" ht="27" customHeight="1" spans="2:2">
      <c r="B179" s="683" t="s">
        <v>627</v>
      </c>
    </row>
    <row r="180" s="647" customFormat="1" ht="30" customHeight="1" spans="2:2">
      <c r="B180" s="682" t="s">
        <v>628</v>
      </c>
    </row>
    <row r="181" s="653" customFormat="1" ht="30" customHeight="1" spans="2:2">
      <c r="B181" s="680" t="s">
        <v>629</v>
      </c>
    </row>
    <row r="182" s="653" customFormat="1" ht="30" customHeight="1" spans="2:2">
      <c r="B182" s="684" t="s">
        <v>630</v>
      </c>
    </row>
    <row r="183" s="653" customFormat="1" ht="30" customHeight="1" spans="2:2">
      <c r="B183" s="682" t="s">
        <v>631</v>
      </c>
    </row>
    <row r="184" s="647" customFormat="1" ht="27" customHeight="1" spans="2:2">
      <c r="B184" s="683" t="s">
        <v>632</v>
      </c>
    </row>
    <row r="185" s="647" customFormat="1" ht="30" customHeight="1" spans="2:2">
      <c r="B185" s="680" t="s">
        <v>633</v>
      </c>
    </row>
    <row r="186" s="647" customFormat="1" ht="30" customHeight="1" spans="2:2">
      <c r="B186" s="682" t="s">
        <v>634</v>
      </c>
    </row>
    <row r="187" s="647" customFormat="1" ht="27" customHeight="1" spans="2:2">
      <c r="B187" s="683" t="s">
        <v>635</v>
      </c>
    </row>
    <row r="188" s="647" customFormat="1" ht="30" customHeight="1" spans="2:2">
      <c r="B188" s="680" t="s">
        <v>636</v>
      </c>
    </row>
    <row r="189" s="647" customFormat="1" ht="30" customHeight="1" spans="2:2">
      <c r="B189" s="680" t="s">
        <v>637</v>
      </c>
    </row>
    <row r="190" s="647" customFormat="1" ht="30" customHeight="1" spans="2:2">
      <c r="B190" s="680" t="s">
        <v>638</v>
      </c>
    </row>
    <row r="191" s="647" customFormat="1" ht="30" customHeight="1" spans="2:2">
      <c r="B191" s="680" t="s">
        <v>639</v>
      </c>
    </row>
    <row r="192" s="647" customFormat="1" ht="30" customHeight="1" spans="2:2">
      <c r="B192" s="681" t="s">
        <v>640</v>
      </c>
    </row>
    <row r="193" s="647" customFormat="1" ht="30" customHeight="1" spans="2:2">
      <c r="B193" s="682" t="s">
        <v>641</v>
      </c>
    </row>
    <row r="194" s="647" customFormat="1" ht="27" customHeight="1" spans="2:2">
      <c r="B194" s="675" t="s">
        <v>522</v>
      </c>
    </row>
    <row r="195" s="647" customFormat="1" ht="30" customHeight="1" spans="2:2">
      <c r="B195" s="682" t="s">
        <v>642</v>
      </c>
    </row>
    <row r="196" s="647" customFormat="1" ht="27" customHeight="1" spans="2:2">
      <c r="B196" s="675" t="s">
        <v>522</v>
      </c>
    </row>
    <row r="197" s="647" customFormat="1" ht="27" customHeight="1" spans="2:2">
      <c r="B197" s="685"/>
    </row>
    <row r="198" s="647" customFormat="1" ht="27" customHeight="1" spans="2:2">
      <c r="B198" s="685"/>
    </row>
    <row r="199" s="647" customFormat="1" ht="27" customHeight="1" spans="2:2">
      <c r="B199" s="685"/>
    </row>
    <row r="200" s="647" customFormat="1"/>
    <row r="201" s="647" customFormat="1"/>
    <row r="202" s="647" customFormat="1"/>
    <row r="203" s="647" customFormat="1"/>
    <row r="204" s="647" customFormat="1"/>
    <row r="205" s="647" customFormat="1"/>
    <row r="206" s="647" customFormat="1"/>
    <row r="207" s="647" customFormat="1"/>
    <row r="208" s="647" customFormat="1"/>
    <row r="209" s="647" customFormat="1"/>
    <row r="210" s="647" customFormat="1"/>
    <row r="211" s="647" customFormat="1"/>
    <row r="212" s="647" customFormat="1"/>
    <row r="213" s="647" customFormat="1"/>
    <row r="214" s="647" customFormat="1"/>
  </sheetData>
  <hyperlinks>
    <hyperlink ref="B64" location="'长期投资汇总表'!A6" display="2.非流动资产填表说明(表4--1至4--17)"/>
  </hyperlinks>
  <pageMargins left="0.699305555555556" right="0.699305555555556"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pageSetUpPr fitToPage="1"/>
  </sheetPr>
  <dimension ref="A1:I29"/>
  <sheetViews>
    <sheetView showGridLines="0" zoomScale="96" zoomScaleNormal="96" workbookViewId="0">
      <selection activeCell="O25" sqref="O25"/>
    </sheetView>
  </sheetViews>
  <sheetFormatPr defaultColWidth="9" defaultRowHeight="15.75" customHeight="1"/>
  <cols>
    <col min="1" max="1" width="6.66666666666667" style="9" customWidth="1"/>
    <col min="2" max="2" width="23.1666666666667" style="9" customWidth="1"/>
    <col min="3" max="3" width="9.66666666666667" style="9" customWidth="1"/>
    <col min="4" max="4" width="10.6666666666667" style="9" customWidth="1"/>
    <col min="5" max="5" width="11.5" style="9" customWidth="1"/>
    <col min="6" max="7" width="9.66666666666667" style="9" customWidth="1"/>
    <col min="8" max="8" width="18.1666666666667" style="9" customWidth="1"/>
    <col min="9" max="10" width="9" style="9" customWidth="1"/>
    <col min="11" max="16384" width="9" style="9"/>
  </cols>
  <sheetData>
    <row r="1" customHeight="1" spans="1:1">
      <c r="A1" s="10" t="s">
        <v>0</v>
      </c>
    </row>
    <row r="2" s="7" customFormat="1" ht="30" customHeight="1" spans="1:1">
      <c r="A2" s="11" t="s">
        <v>155</v>
      </c>
    </row>
    <row r="3" customHeight="1" spans="1:1">
      <c r="A3" s="8" t="str">
        <f>"评估基准日："&amp;TEXT(基本信息输入表!M7,"yyyy年mm月dd日")</f>
        <v>评估基准日：2024年04月30日</v>
      </c>
    </row>
    <row r="4" ht="14.25" customHeight="1" spans="1:8">
      <c r="A4" s="8"/>
      <c r="B4" s="8"/>
      <c r="C4" s="8"/>
      <c r="D4" s="8"/>
      <c r="E4" s="8"/>
      <c r="F4" s="8"/>
      <c r="G4" s="8"/>
      <c r="H4" s="13" t="s">
        <v>2662</v>
      </c>
    </row>
    <row r="5" customHeight="1" spans="1:8">
      <c r="A5" s="9" t="str">
        <f>基本信息输入表!K6&amp;"："&amp;基本信息输入表!M6</f>
        <v>产权持有单位：昆明中石油昆仑车用天然气有限公司</v>
      </c>
      <c r="H5" s="13" t="s">
        <v>1484</v>
      </c>
    </row>
    <row r="6" s="80" customFormat="1" ht="12.75" customHeight="1" spans="1:9">
      <c r="A6" s="79" t="s">
        <v>4</v>
      </c>
      <c r="B6" s="79" t="s">
        <v>2635</v>
      </c>
      <c r="C6" s="17" t="s">
        <v>1709</v>
      </c>
      <c r="D6" s="18" t="s">
        <v>6</v>
      </c>
      <c r="E6" s="79" t="s">
        <v>7</v>
      </c>
      <c r="F6" s="79" t="s">
        <v>833</v>
      </c>
      <c r="G6" s="79" t="s">
        <v>683</v>
      </c>
      <c r="H6" s="79" t="s">
        <v>176</v>
      </c>
      <c r="I6" s="8" t="s">
        <v>1501</v>
      </c>
    </row>
    <row r="7" ht="12.75" customHeight="1" spans="1:9">
      <c r="A7" s="19" t="str">
        <f>IF(B7="","",ROW()-6)</f>
        <v/>
      </c>
      <c r="B7" s="20"/>
      <c r="C7" s="21"/>
      <c r="D7" s="22"/>
      <c r="E7" s="22"/>
      <c r="F7" s="22">
        <f>E7-D7</f>
        <v>0</v>
      </c>
      <c r="G7" s="69" t="str">
        <f>IF(D7=0,"",F7/D7*100)</f>
        <v/>
      </c>
      <c r="H7" s="20"/>
      <c r="I7" s="8" t="s">
        <v>2663</v>
      </c>
    </row>
    <row r="8" ht="12.75" customHeight="1" spans="1:9">
      <c r="A8" s="19" t="str">
        <f t="shared" ref="A8:A24" si="0">IF(B8="","",ROW()-6)</f>
        <v/>
      </c>
      <c r="B8" s="20"/>
      <c r="C8" s="21"/>
      <c r="D8" s="22"/>
      <c r="E8" s="22"/>
      <c r="F8" s="22">
        <f t="shared" ref="F8:F25" si="1">E8-D8</f>
        <v>0</v>
      </c>
      <c r="G8" s="69" t="str">
        <f t="shared" ref="G8:G25" si="2">IF(D8=0,"",F8/D8*100)</f>
        <v/>
      </c>
      <c r="H8" s="20"/>
      <c r="I8" s="8" t="s">
        <v>2664</v>
      </c>
    </row>
    <row r="9" ht="12.75" customHeight="1" spans="1:9">
      <c r="A9" s="19" t="str">
        <f t="shared" si="0"/>
        <v/>
      </c>
      <c r="B9" s="20"/>
      <c r="C9" s="21"/>
      <c r="D9" s="22"/>
      <c r="E9" s="22"/>
      <c r="F9" s="22">
        <f t="shared" si="1"/>
        <v>0</v>
      </c>
      <c r="G9" s="69" t="str">
        <f t="shared" si="2"/>
        <v/>
      </c>
      <c r="H9" s="20"/>
      <c r="I9" s="8" t="s">
        <v>2665</v>
      </c>
    </row>
    <row r="10" ht="12.75" customHeight="1" spans="1:9">
      <c r="A10" s="19" t="str">
        <f t="shared" si="0"/>
        <v/>
      </c>
      <c r="B10" s="20"/>
      <c r="C10" s="21"/>
      <c r="D10" s="22"/>
      <c r="E10" s="22"/>
      <c r="F10" s="22">
        <f t="shared" si="1"/>
        <v>0</v>
      </c>
      <c r="G10" s="69" t="str">
        <f t="shared" si="2"/>
        <v/>
      </c>
      <c r="H10" s="20"/>
      <c r="I10" s="8" t="s">
        <v>2666</v>
      </c>
    </row>
    <row r="11" ht="12.75" customHeight="1" spans="1:9">
      <c r="A11" s="19" t="str">
        <f t="shared" si="0"/>
        <v/>
      </c>
      <c r="B11" s="20"/>
      <c r="C11" s="21"/>
      <c r="D11" s="22"/>
      <c r="E11" s="22"/>
      <c r="F11" s="22">
        <f t="shared" si="1"/>
        <v>0</v>
      </c>
      <c r="G11" s="69" t="str">
        <f t="shared" si="2"/>
        <v/>
      </c>
      <c r="H11" s="20"/>
      <c r="I11" s="8" t="s">
        <v>2667</v>
      </c>
    </row>
    <row r="12" ht="12.75" customHeight="1" spans="1:9">
      <c r="A12" s="19" t="str">
        <f t="shared" si="0"/>
        <v/>
      </c>
      <c r="B12" s="20"/>
      <c r="C12" s="21"/>
      <c r="D12" s="22"/>
      <c r="E12" s="22"/>
      <c r="F12" s="22">
        <f t="shared" si="1"/>
        <v>0</v>
      </c>
      <c r="G12" s="69" t="str">
        <f t="shared" si="2"/>
        <v/>
      </c>
      <c r="H12" s="20"/>
      <c r="I12" s="8" t="s">
        <v>2668</v>
      </c>
    </row>
    <row r="13" ht="12.75" customHeight="1" spans="1:9">
      <c r="A13" s="19" t="str">
        <f t="shared" si="0"/>
        <v/>
      </c>
      <c r="B13" s="20"/>
      <c r="C13" s="21"/>
      <c r="D13" s="22"/>
      <c r="E13" s="22"/>
      <c r="F13" s="22">
        <f t="shared" si="1"/>
        <v>0</v>
      </c>
      <c r="G13" s="69" t="str">
        <f t="shared" si="2"/>
        <v/>
      </c>
      <c r="H13" s="20"/>
      <c r="I13" s="8" t="s">
        <v>2669</v>
      </c>
    </row>
    <row r="14" ht="12.75" customHeight="1" spans="1:9">
      <c r="A14" s="19" t="str">
        <f t="shared" si="0"/>
        <v/>
      </c>
      <c r="B14" s="20"/>
      <c r="C14" s="21"/>
      <c r="D14" s="22"/>
      <c r="E14" s="22"/>
      <c r="F14" s="22">
        <f t="shared" si="1"/>
        <v>0</v>
      </c>
      <c r="G14" s="69" t="str">
        <f t="shared" si="2"/>
        <v/>
      </c>
      <c r="H14" s="20"/>
      <c r="I14" s="8" t="s">
        <v>2670</v>
      </c>
    </row>
    <row r="15" ht="12.75" customHeight="1" spans="1:9">
      <c r="A15" s="19" t="str">
        <f t="shared" si="0"/>
        <v/>
      </c>
      <c r="B15" s="20"/>
      <c r="C15" s="21"/>
      <c r="D15" s="22"/>
      <c r="E15" s="22"/>
      <c r="F15" s="22">
        <f t="shared" si="1"/>
        <v>0</v>
      </c>
      <c r="G15" s="69" t="str">
        <f t="shared" si="2"/>
        <v/>
      </c>
      <c r="H15" s="20"/>
      <c r="I15" s="8" t="s">
        <v>2671</v>
      </c>
    </row>
    <row r="16" ht="12.75" customHeight="1" spans="1:9">
      <c r="A16" s="19" t="str">
        <f t="shared" si="0"/>
        <v/>
      </c>
      <c r="B16" s="20"/>
      <c r="C16" s="21"/>
      <c r="D16" s="22"/>
      <c r="E16" s="22"/>
      <c r="F16" s="22">
        <f t="shared" si="1"/>
        <v>0</v>
      </c>
      <c r="G16" s="69" t="str">
        <f t="shared" si="2"/>
        <v/>
      </c>
      <c r="H16" s="20"/>
      <c r="I16" s="8" t="s">
        <v>2672</v>
      </c>
    </row>
    <row r="17" ht="12.75" customHeight="1" spans="1:9">
      <c r="A17" s="19" t="str">
        <f t="shared" si="0"/>
        <v/>
      </c>
      <c r="B17" s="20"/>
      <c r="C17" s="21"/>
      <c r="D17" s="22"/>
      <c r="E17" s="22"/>
      <c r="F17" s="22">
        <f t="shared" si="1"/>
        <v>0</v>
      </c>
      <c r="G17" s="69" t="str">
        <f t="shared" si="2"/>
        <v/>
      </c>
      <c r="H17" s="20"/>
      <c r="I17" s="8" t="s">
        <v>2673</v>
      </c>
    </row>
    <row r="18" ht="12.75" customHeight="1" spans="1:9">
      <c r="A18" s="19" t="str">
        <f t="shared" si="0"/>
        <v/>
      </c>
      <c r="B18" s="20"/>
      <c r="C18" s="21"/>
      <c r="D18" s="22"/>
      <c r="E18" s="22"/>
      <c r="F18" s="22">
        <f t="shared" si="1"/>
        <v>0</v>
      </c>
      <c r="G18" s="69" t="str">
        <f t="shared" si="2"/>
        <v/>
      </c>
      <c r="H18" s="20"/>
      <c r="I18" s="8" t="s">
        <v>2674</v>
      </c>
    </row>
    <row r="19" ht="12.75" customHeight="1" spans="1:9">
      <c r="A19" s="19" t="str">
        <f t="shared" si="0"/>
        <v/>
      </c>
      <c r="B19" s="20"/>
      <c r="C19" s="21"/>
      <c r="D19" s="22"/>
      <c r="E19" s="22"/>
      <c r="F19" s="22">
        <f t="shared" si="1"/>
        <v>0</v>
      </c>
      <c r="G19" s="69" t="str">
        <f t="shared" si="2"/>
        <v/>
      </c>
      <c r="H19" s="20"/>
      <c r="I19" s="8" t="s">
        <v>2675</v>
      </c>
    </row>
    <row r="20" ht="12.75" customHeight="1" spans="1:9">
      <c r="A20" s="19" t="str">
        <f t="shared" si="0"/>
        <v/>
      </c>
      <c r="B20" s="20"/>
      <c r="C20" s="21"/>
      <c r="D20" s="22"/>
      <c r="E20" s="22"/>
      <c r="F20" s="22">
        <f t="shared" si="1"/>
        <v>0</v>
      </c>
      <c r="G20" s="69" t="str">
        <f t="shared" si="2"/>
        <v/>
      </c>
      <c r="H20" s="20"/>
      <c r="I20" s="8" t="s">
        <v>2676</v>
      </c>
    </row>
    <row r="21" ht="12.75" customHeight="1" spans="1:9">
      <c r="A21" s="19" t="str">
        <f t="shared" si="0"/>
        <v/>
      </c>
      <c r="B21" s="20"/>
      <c r="C21" s="21"/>
      <c r="D21" s="22"/>
      <c r="E21" s="22"/>
      <c r="F21" s="22">
        <f t="shared" si="1"/>
        <v>0</v>
      </c>
      <c r="G21" s="69" t="str">
        <f t="shared" si="2"/>
        <v/>
      </c>
      <c r="H21" s="20"/>
      <c r="I21" s="8" t="s">
        <v>2677</v>
      </c>
    </row>
    <row r="22" ht="12.75" customHeight="1" spans="1:9">
      <c r="A22" s="19" t="str">
        <f t="shared" si="0"/>
        <v/>
      </c>
      <c r="B22" s="20"/>
      <c r="C22" s="21"/>
      <c r="D22" s="22"/>
      <c r="E22" s="22"/>
      <c r="F22" s="22">
        <f t="shared" si="1"/>
        <v>0</v>
      </c>
      <c r="G22" s="69" t="str">
        <f t="shared" si="2"/>
        <v/>
      </c>
      <c r="H22" s="20"/>
      <c r="I22" s="8" t="s">
        <v>2678</v>
      </c>
    </row>
    <row r="23" ht="12.75" customHeight="1" spans="1:9">
      <c r="A23" s="19" t="str">
        <f t="shared" si="0"/>
        <v/>
      </c>
      <c r="B23" s="20"/>
      <c r="C23" s="21"/>
      <c r="D23" s="22"/>
      <c r="E23" s="22"/>
      <c r="F23" s="22">
        <f t="shared" si="1"/>
        <v>0</v>
      </c>
      <c r="G23" s="69" t="str">
        <f t="shared" si="2"/>
        <v/>
      </c>
      <c r="H23" s="20"/>
      <c r="I23" s="8" t="s">
        <v>2679</v>
      </c>
    </row>
    <row r="24" ht="12.75" customHeight="1" spans="1:9">
      <c r="A24" s="19" t="str">
        <f t="shared" si="0"/>
        <v/>
      </c>
      <c r="B24" s="20"/>
      <c r="C24" s="21"/>
      <c r="D24" s="22"/>
      <c r="E24" s="22"/>
      <c r="F24" s="22">
        <f t="shared" si="1"/>
        <v>0</v>
      </c>
      <c r="G24" s="69" t="str">
        <f t="shared" si="2"/>
        <v/>
      </c>
      <c r="H24" s="20"/>
      <c r="I24" s="8" t="s">
        <v>2680</v>
      </c>
    </row>
    <row r="25" ht="12.75" customHeight="1" spans="1:8">
      <c r="A25" s="19" t="s">
        <v>2681</v>
      </c>
      <c r="B25" s="81"/>
      <c r="C25" s="53"/>
      <c r="D25" s="22">
        <f>SUM(D7:D24)</f>
        <v>0</v>
      </c>
      <c r="E25" s="22">
        <f>SUM(E7:E24)</f>
        <v>0</v>
      </c>
      <c r="F25" s="22">
        <f t="shared" si="1"/>
        <v>0</v>
      </c>
      <c r="G25" s="69" t="str">
        <f t="shared" si="2"/>
        <v/>
      </c>
      <c r="H25" s="20"/>
    </row>
    <row r="26" ht="12.75" customHeight="1" spans="1:8">
      <c r="A26" s="19" t="s">
        <v>2682</v>
      </c>
      <c r="B26" s="81"/>
      <c r="C26" s="53"/>
      <c r="D26" s="22"/>
      <c r="E26" s="22"/>
      <c r="F26" s="22"/>
      <c r="G26" s="69"/>
      <c r="H26" s="20"/>
    </row>
    <row r="27" customHeight="1" spans="1:8">
      <c r="A27" s="23" t="s">
        <v>2683</v>
      </c>
      <c r="B27" s="24"/>
      <c r="C27" s="23"/>
      <c r="D27" s="30">
        <f>D25-D26</f>
        <v>0</v>
      </c>
      <c r="E27" s="30">
        <f>E25</f>
        <v>0</v>
      </c>
      <c r="F27" s="22">
        <f>E27-D27</f>
        <v>0</v>
      </c>
      <c r="G27" s="69" t="str">
        <f>IF(D27=0,"",F27/D27*100)</f>
        <v/>
      </c>
      <c r="H27" s="26"/>
    </row>
    <row r="28" customHeight="1" spans="1:9">
      <c r="A28" s="9" t="str">
        <f>基本信息输入表!$K$6&amp;"填表人："&amp;基本信息输入表!$M$79</f>
        <v>产权持有单位填表人：包娴</v>
      </c>
      <c r="F28" s="9" t="str">
        <f>"评估人员："&amp;基本信息输入表!$Q$79</f>
        <v>评估人员：资谷才、王晓</v>
      </c>
      <c r="I28" s="9" t="s">
        <v>1523</v>
      </c>
    </row>
    <row r="29" customHeight="1" spans="1:1">
      <c r="A29" s="9" t="str">
        <f>"填表日期："&amp;YEAR(基本信息输入表!$O$79)&amp;"年"&amp;MONTH(基本信息输入表!$O$79)&amp;"月"&amp;DAY(基本信息输入表!$O$79)&amp;"日"</f>
        <v>填表日期：1900年1月0日</v>
      </c>
    </row>
  </sheetData>
  <mergeCells count="5">
    <mergeCell ref="A2:H2"/>
    <mergeCell ref="A3:H3"/>
    <mergeCell ref="A25:B25"/>
    <mergeCell ref="A26:B26"/>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pageSetUpPr fitToPage="1"/>
  </sheetPr>
  <dimension ref="A1:L29"/>
  <sheetViews>
    <sheetView showGridLines="0" zoomScale="96" zoomScaleNormal="96" topLeftCell="A4" workbookViewId="0">
      <selection activeCell="O25" sqref="O25"/>
    </sheetView>
  </sheetViews>
  <sheetFormatPr defaultColWidth="9" defaultRowHeight="15.75" customHeight="1"/>
  <cols>
    <col min="1" max="1" width="5.16666666666667" style="9" customWidth="1"/>
    <col min="2" max="2" width="21" style="9" customWidth="1"/>
    <col min="3" max="3" width="7.66666666666667" style="9" customWidth="1"/>
    <col min="4" max="4" width="11.1666666666667" style="9" customWidth="1"/>
    <col min="5" max="5" width="13.1666666666667" style="9" customWidth="1"/>
    <col min="6" max="6" width="11.1666666666667" style="9" customWidth="1"/>
    <col min="7" max="8" width="15.6666666666667" style="9" customWidth="1"/>
    <col min="9" max="9" width="6.66666666666667" style="9" customWidth="1"/>
    <col min="10" max="10" width="8.16666666666667" style="9" customWidth="1"/>
    <col min="11" max="11" width="10" style="9" customWidth="1"/>
    <col min="12" max="13" width="9" style="9" customWidth="1"/>
    <col min="14" max="16384" width="9" style="9"/>
  </cols>
  <sheetData>
    <row r="1" customHeight="1" spans="1:1">
      <c r="A1" s="10" t="s">
        <v>0</v>
      </c>
    </row>
    <row r="2" s="7" customFormat="1" ht="30" customHeight="1" spans="1:1">
      <c r="A2" s="11" t="s">
        <v>2684</v>
      </c>
    </row>
    <row r="3" customHeight="1" spans="1:1">
      <c r="A3" s="8" t="str">
        <f>"评估基准日："&amp;TEXT(基本信息输入表!M7,"yyyy年mm月dd日")</f>
        <v>评估基准日：2024年04月30日</v>
      </c>
    </row>
    <row r="4" ht="14.25" customHeight="1" spans="1:11">
      <c r="A4" s="8"/>
      <c r="B4" s="8"/>
      <c r="C4" s="8"/>
      <c r="D4" s="8"/>
      <c r="E4" s="8"/>
      <c r="F4" s="8"/>
      <c r="G4" s="8"/>
      <c r="H4" s="8"/>
      <c r="I4" s="8"/>
      <c r="J4" s="8"/>
      <c r="K4" s="13" t="s">
        <v>2685</v>
      </c>
    </row>
    <row r="5" customHeight="1" spans="1:11">
      <c r="A5" s="9" t="str">
        <f>基本信息输入表!K6&amp;"："&amp;基本信息输入表!M6</f>
        <v>产权持有单位：昆明中石油昆仑车用天然气有限公司</v>
      </c>
      <c r="K5" s="13" t="s">
        <v>1484</v>
      </c>
    </row>
    <row r="6" s="80" customFormat="1" ht="12.75" customHeight="1" spans="1:12">
      <c r="A6" s="79" t="s">
        <v>4</v>
      </c>
      <c r="B6" s="79" t="s">
        <v>2686</v>
      </c>
      <c r="C6" s="79" t="s">
        <v>2492</v>
      </c>
      <c r="D6" s="79" t="s">
        <v>2687</v>
      </c>
      <c r="E6" s="79" t="s">
        <v>2688</v>
      </c>
      <c r="F6" s="79" t="s">
        <v>2689</v>
      </c>
      <c r="G6" s="18" t="s">
        <v>6</v>
      </c>
      <c r="H6" s="79" t="s">
        <v>7</v>
      </c>
      <c r="I6" s="79" t="s">
        <v>833</v>
      </c>
      <c r="J6" s="69" t="s">
        <v>683</v>
      </c>
      <c r="K6" s="79" t="s">
        <v>176</v>
      </c>
      <c r="L6" s="8" t="s">
        <v>1501</v>
      </c>
    </row>
    <row r="7" ht="12.75" customHeight="1" spans="1:12">
      <c r="A7" s="19" t="str">
        <f>IF(B7="","",ROW()-6)</f>
        <v/>
      </c>
      <c r="B7" s="20"/>
      <c r="C7" s="21"/>
      <c r="D7" s="22"/>
      <c r="E7" s="55"/>
      <c r="F7" s="55"/>
      <c r="G7" s="22"/>
      <c r="H7" s="22"/>
      <c r="I7" s="22">
        <f>H7-G7</f>
        <v>0</v>
      </c>
      <c r="J7" s="30" t="str">
        <f>IF(G7=0,"",I7/G7*100)</f>
        <v/>
      </c>
      <c r="K7" s="20"/>
      <c r="L7" s="8" t="s">
        <v>2690</v>
      </c>
    </row>
    <row r="8" ht="12.75" customHeight="1" spans="1:12">
      <c r="A8" s="19" t="str">
        <f t="shared" ref="A8:A26" si="0">IF(B8="","",ROW()-6)</f>
        <v/>
      </c>
      <c r="B8" s="20"/>
      <c r="C8" s="21"/>
      <c r="D8" s="22"/>
      <c r="E8" s="55"/>
      <c r="F8" s="55"/>
      <c r="G8" s="22"/>
      <c r="H8" s="22"/>
      <c r="I8" s="22">
        <f t="shared" ref="I8:I27" si="1">H8-G8</f>
        <v>0</v>
      </c>
      <c r="J8" s="30" t="str">
        <f t="shared" ref="J8:J27" si="2">IF(G8=0,"",I8/G8*100)</f>
        <v/>
      </c>
      <c r="K8" s="20"/>
      <c r="L8" s="8" t="s">
        <v>2691</v>
      </c>
    </row>
    <row r="9" ht="12.75" customHeight="1" spans="1:12">
      <c r="A9" s="19" t="str">
        <f t="shared" si="0"/>
        <v/>
      </c>
      <c r="B9" s="20"/>
      <c r="C9" s="21"/>
      <c r="D9" s="22"/>
      <c r="E9" s="55"/>
      <c r="F9" s="55"/>
      <c r="G9" s="22"/>
      <c r="H9" s="22"/>
      <c r="I9" s="22">
        <f t="shared" si="1"/>
        <v>0</v>
      </c>
      <c r="J9" s="30" t="str">
        <f t="shared" si="2"/>
        <v/>
      </c>
      <c r="K9" s="20"/>
      <c r="L9" s="8" t="s">
        <v>2692</v>
      </c>
    </row>
    <row r="10" ht="12.75" customHeight="1" spans="1:12">
      <c r="A10" s="19" t="str">
        <f t="shared" si="0"/>
        <v/>
      </c>
      <c r="B10" s="20"/>
      <c r="C10" s="21"/>
      <c r="D10" s="22"/>
      <c r="E10" s="55"/>
      <c r="F10" s="55"/>
      <c r="G10" s="22"/>
      <c r="H10" s="22"/>
      <c r="I10" s="22">
        <f t="shared" si="1"/>
        <v>0</v>
      </c>
      <c r="J10" s="30" t="str">
        <f t="shared" si="2"/>
        <v/>
      </c>
      <c r="K10" s="20"/>
      <c r="L10" s="8" t="s">
        <v>2693</v>
      </c>
    </row>
    <row r="11" ht="12.75" customHeight="1" spans="1:12">
      <c r="A11" s="19" t="str">
        <f t="shared" si="0"/>
        <v/>
      </c>
      <c r="B11" s="20"/>
      <c r="C11" s="21"/>
      <c r="D11" s="22"/>
      <c r="E11" s="55"/>
      <c r="F11" s="55"/>
      <c r="G11" s="22"/>
      <c r="H11" s="22"/>
      <c r="I11" s="22">
        <f t="shared" si="1"/>
        <v>0</v>
      </c>
      <c r="J11" s="30" t="str">
        <f t="shared" si="2"/>
        <v/>
      </c>
      <c r="K11" s="20"/>
      <c r="L11" s="8" t="s">
        <v>2694</v>
      </c>
    </row>
    <row r="12" ht="12.75" customHeight="1" spans="1:12">
      <c r="A12" s="19" t="str">
        <f t="shared" si="0"/>
        <v/>
      </c>
      <c r="B12" s="20"/>
      <c r="C12" s="21"/>
      <c r="D12" s="22"/>
      <c r="E12" s="55"/>
      <c r="F12" s="55"/>
      <c r="G12" s="22"/>
      <c r="H12" s="22"/>
      <c r="I12" s="22">
        <f t="shared" si="1"/>
        <v>0</v>
      </c>
      <c r="J12" s="30" t="str">
        <f t="shared" si="2"/>
        <v/>
      </c>
      <c r="K12" s="20"/>
      <c r="L12" s="8" t="s">
        <v>2695</v>
      </c>
    </row>
    <row r="13" ht="12.75" customHeight="1" spans="1:12">
      <c r="A13" s="19" t="str">
        <f t="shared" si="0"/>
        <v/>
      </c>
      <c r="B13" s="20"/>
      <c r="C13" s="21"/>
      <c r="D13" s="22"/>
      <c r="E13" s="55"/>
      <c r="F13" s="55"/>
      <c r="G13" s="22"/>
      <c r="H13" s="22"/>
      <c r="I13" s="22">
        <f t="shared" si="1"/>
        <v>0</v>
      </c>
      <c r="J13" s="30" t="str">
        <f t="shared" si="2"/>
        <v/>
      </c>
      <c r="K13" s="20"/>
      <c r="L13" s="8" t="s">
        <v>2696</v>
      </c>
    </row>
    <row r="14" ht="12.75" customHeight="1" spans="1:12">
      <c r="A14" s="19" t="str">
        <f t="shared" si="0"/>
        <v/>
      </c>
      <c r="B14" s="20"/>
      <c r="C14" s="21"/>
      <c r="D14" s="22"/>
      <c r="E14" s="55"/>
      <c r="F14" s="55"/>
      <c r="G14" s="22"/>
      <c r="H14" s="22"/>
      <c r="I14" s="22">
        <f t="shared" si="1"/>
        <v>0</v>
      </c>
      <c r="J14" s="30" t="str">
        <f t="shared" si="2"/>
        <v/>
      </c>
      <c r="K14" s="20"/>
      <c r="L14" s="8" t="s">
        <v>2697</v>
      </c>
    </row>
    <row r="15" ht="12.75" customHeight="1" spans="1:12">
      <c r="A15" s="19" t="str">
        <f t="shared" si="0"/>
        <v/>
      </c>
      <c r="B15" s="20"/>
      <c r="C15" s="21"/>
      <c r="D15" s="22"/>
      <c r="E15" s="55"/>
      <c r="F15" s="55"/>
      <c r="G15" s="22"/>
      <c r="H15" s="22"/>
      <c r="I15" s="22">
        <f t="shared" si="1"/>
        <v>0</v>
      </c>
      <c r="J15" s="30" t="str">
        <f t="shared" si="2"/>
        <v/>
      </c>
      <c r="K15" s="20"/>
      <c r="L15" s="8" t="s">
        <v>2698</v>
      </c>
    </row>
    <row r="16" ht="12.75" customHeight="1" spans="1:12">
      <c r="A16" s="19" t="str">
        <f t="shared" si="0"/>
        <v/>
      </c>
      <c r="B16" s="20"/>
      <c r="C16" s="21"/>
      <c r="D16" s="22"/>
      <c r="E16" s="55"/>
      <c r="F16" s="55"/>
      <c r="G16" s="22"/>
      <c r="H16" s="22"/>
      <c r="I16" s="22">
        <f t="shared" si="1"/>
        <v>0</v>
      </c>
      <c r="J16" s="30" t="str">
        <f t="shared" si="2"/>
        <v/>
      </c>
      <c r="K16" s="20"/>
      <c r="L16" s="8" t="s">
        <v>2699</v>
      </c>
    </row>
    <row r="17" ht="12.75" customHeight="1" spans="1:12">
      <c r="A17" s="19" t="str">
        <f t="shared" si="0"/>
        <v/>
      </c>
      <c r="B17" s="20"/>
      <c r="C17" s="21"/>
      <c r="D17" s="22"/>
      <c r="E17" s="55"/>
      <c r="F17" s="55"/>
      <c r="G17" s="22"/>
      <c r="H17" s="22"/>
      <c r="I17" s="22">
        <f t="shared" si="1"/>
        <v>0</v>
      </c>
      <c r="J17" s="30" t="str">
        <f t="shared" si="2"/>
        <v/>
      </c>
      <c r="K17" s="20"/>
      <c r="L17" s="8" t="s">
        <v>2700</v>
      </c>
    </row>
    <row r="18" ht="12.75" customHeight="1" spans="1:12">
      <c r="A18" s="19" t="str">
        <f t="shared" si="0"/>
        <v/>
      </c>
      <c r="B18" s="20"/>
      <c r="C18" s="21"/>
      <c r="D18" s="22"/>
      <c r="E18" s="55"/>
      <c r="F18" s="55"/>
      <c r="G18" s="22"/>
      <c r="H18" s="22"/>
      <c r="I18" s="22">
        <f t="shared" si="1"/>
        <v>0</v>
      </c>
      <c r="J18" s="30" t="str">
        <f t="shared" si="2"/>
        <v/>
      </c>
      <c r="K18" s="20"/>
      <c r="L18" s="8" t="s">
        <v>2701</v>
      </c>
    </row>
    <row r="19" ht="12.75" customHeight="1" spans="1:12">
      <c r="A19" s="19" t="str">
        <f t="shared" si="0"/>
        <v/>
      </c>
      <c r="B19" s="20"/>
      <c r="C19" s="21"/>
      <c r="D19" s="22"/>
      <c r="E19" s="55"/>
      <c r="F19" s="55"/>
      <c r="G19" s="22"/>
      <c r="H19" s="22"/>
      <c r="I19" s="22">
        <f t="shared" si="1"/>
        <v>0</v>
      </c>
      <c r="J19" s="30" t="str">
        <f t="shared" si="2"/>
        <v/>
      </c>
      <c r="K19" s="20"/>
      <c r="L19" s="8" t="s">
        <v>2702</v>
      </c>
    </row>
    <row r="20" ht="12.75" customHeight="1" spans="1:12">
      <c r="A20" s="19" t="str">
        <f t="shared" si="0"/>
        <v/>
      </c>
      <c r="B20" s="20"/>
      <c r="C20" s="21"/>
      <c r="D20" s="22"/>
      <c r="E20" s="55"/>
      <c r="F20" s="55"/>
      <c r="G20" s="22"/>
      <c r="H20" s="22"/>
      <c r="I20" s="22">
        <f t="shared" si="1"/>
        <v>0</v>
      </c>
      <c r="J20" s="30" t="str">
        <f t="shared" si="2"/>
        <v/>
      </c>
      <c r="K20" s="20"/>
      <c r="L20" s="8" t="s">
        <v>2703</v>
      </c>
    </row>
    <row r="21" ht="12.75" customHeight="1" spans="1:12">
      <c r="A21" s="19" t="str">
        <f t="shared" si="0"/>
        <v/>
      </c>
      <c r="B21" s="20"/>
      <c r="C21" s="21"/>
      <c r="D21" s="22"/>
      <c r="E21" s="55"/>
      <c r="F21" s="55"/>
      <c r="G21" s="22"/>
      <c r="H21" s="22"/>
      <c r="I21" s="22">
        <f t="shared" si="1"/>
        <v>0</v>
      </c>
      <c r="J21" s="30" t="str">
        <f t="shared" si="2"/>
        <v/>
      </c>
      <c r="K21" s="20"/>
      <c r="L21" s="8" t="s">
        <v>2704</v>
      </c>
    </row>
    <row r="22" ht="12.75" customHeight="1" spans="1:12">
      <c r="A22" s="19" t="str">
        <f t="shared" si="0"/>
        <v/>
      </c>
      <c r="B22" s="20"/>
      <c r="C22" s="21"/>
      <c r="D22" s="22"/>
      <c r="E22" s="55"/>
      <c r="F22" s="55"/>
      <c r="G22" s="22"/>
      <c r="H22" s="22"/>
      <c r="I22" s="22">
        <f t="shared" si="1"/>
        <v>0</v>
      </c>
      <c r="J22" s="30" t="str">
        <f t="shared" si="2"/>
        <v/>
      </c>
      <c r="K22" s="20"/>
      <c r="L22" s="8" t="s">
        <v>2705</v>
      </c>
    </row>
    <row r="23" ht="12.75" customHeight="1" spans="1:12">
      <c r="A23" s="19" t="str">
        <f t="shared" si="0"/>
        <v/>
      </c>
      <c r="B23" s="20"/>
      <c r="C23" s="21"/>
      <c r="D23" s="22"/>
      <c r="E23" s="55"/>
      <c r="F23" s="55"/>
      <c r="G23" s="22"/>
      <c r="H23" s="22"/>
      <c r="I23" s="22">
        <f t="shared" si="1"/>
        <v>0</v>
      </c>
      <c r="J23" s="30" t="str">
        <f t="shared" si="2"/>
        <v/>
      </c>
      <c r="K23" s="20"/>
      <c r="L23" s="8" t="s">
        <v>2706</v>
      </c>
    </row>
    <row r="24" ht="12.75" customHeight="1" spans="1:12">
      <c r="A24" s="19" t="str">
        <f t="shared" si="0"/>
        <v/>
      </c>
      <c r="B24" s="20"/>
      <c r="C24" s="21"/>
      <c r="D24" s="22"/>
      <c r="E24" s="55"/>
      <c r="F24" s="55"/>
      <c r="G24" s="22"/>
      <c r="H24" s="22"/>
      <c r="I24" s="22">
        <f t="shared" si="1"/>
        <v>0</v>
      </c>
      <c r="J24" s="30" t="str">
        <f t="shared" si="2"/>
        <v/>
      </c>
      <c r="K24" s="20"/>
      <c r="L24" s="8" t="s">
        <v>2707</v>
      </c>
    </row>
    <row r="25" ht="12.75" customHeight="1" spans="1:12">
      <c r="A25" s="19" t="str">
        <f t="shared" si="0"/>
        <v/>
      </c>
      <c r="B25" s="20"/>
      <c r="C25" s="21"/>
      <c r="D25" s="22"/>
      <c r="E25" s="55"/>
      <c r="F25" s="55"/>
      <c r="G25" s="22"/>
      <c r="H25" s="22"/>
      <c r="I25" s="22">
        <f t="shared" si="1"/>
        <v>0</v>
      </c>
      <c r="J25" s="30" t="str">
        <f t="shared" si="2"/>
        <v/>
      </c>
      <c r="K25" s="20"/>
      <c r="L25" s="8" t="s">
        <v>2708</v>
      </c>
    </row>
    <row r="26" ht="12.75" customHeight="1" spans="1:12">
      <c r="A26" s="19" t="str">
        <f t="shared" si="0"/>
        <v/>
      </c>
      <c r="B26" s="20"/>
      <c r="C26" s="21"/>
      <c r="D26" s="22"/>
      <c r="E26" s="55"/>
      <c r="F26" s="55"/>
      <c r="G26" s="22"/>
      <c r="H26" s="22"/>
      <c r="I26" s="22">
        <f t="shared" si="1"/>
        <v>0</v>
      </c>
      <c r="J26" s="30" t="str">
        <f t="shared" si="2"/>
        <v/>
      </c>
      <c r="K26" s="20"/>
      <c r="L26" s="8" t="s">
        <v>2709</v>
      </c>
    </row>
    <row r="27" customHeight="1" spans="1:11">
      <c r="A27" s="23" t="s">
        <v>2710</v>
      </c>
      <c r="B27" s="24"/>
      <c r="C27" s="23"/>
      <c r="D27" s="30"/>
      <c r="E27" s="23"/>
      <c r="F27" s="23"/>
      <c r="G27" s="30">
        <f>SUM(G7:G26)</f>
        <v>0</v>
      </c>
      <c r="H27" s="30">
        <f>SUM(H7:H26)</f>
        <v>0</v>
      </c>
      <c r="I27" s="22">
        <f t="shared" si="1"/>
        <v>0</v>
      </c>
      <c r="J27" s="30" t="str">
        <f t="shared" si="2"/>
        <v/>
      </c>
      <c r="K27" s="26"/>
    </row>
    <row r="28" customHeight="1" spans="1:12">
      <c r="A28" s="9" t="str">
        <f>基本信息输入表!$K$6&amp;"填表人："&amp;基本信息输入表!$M$80</f>
        <v>产权持有单位填表人：包娴</v>
      </c>
      <c r="I28" s="9" t="str">
        <f>"评估人员："&amp;基本信息输入表!$Q$80</f>
        <v>评估人员：资谷才、王晓</v>
      </c>
      <c r="L28" s="9" t="s">
        <v>1523</v>
      </c>
    </row>
    <row r="29" customHeight="1" spans="1:1">
      <c r="A29" s="9" t="str">
        <f>"填表日期："&amp;YEAR(基本信息输入表!$O$80)&amp;"年"&amp;MONTH(基本信息输入表!$O$80)&amp;"月"&amp;DAY(基本信息输入表!$O$80)&amp;"日"</f>
        <v>填表日期：1900年1月0日</v>
      </c>
    </row>
  </sheetData>
  <mergeCells count="3">
    <mergeCell ref="A2:K2"/>
    <mergeCell ref="A3:K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2"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pageSetUpPr fitToPage="1"/>
  </sheetPr>
  <dimension ref="A1:I29"/>
  <sheetViews>
    <sheetView showGridLines="0" zoomScale="96" zoomScaleNormal="96" topLeftCell="A2" workbookViewId="0">
      <selection activeCell="O25" sqref="O25"/>
    </sheetView>
  </sheetViews>
  <sheetFormatPr defaultColWidth="9" defaultRowHeight="15.75" customHeight="1"/>
  <cols>
    <col min="1" max="1" width="8.16666666666667" style="9" customWidth="1"/>
    <col min="2" max="2" width="26.5" style="9" customWidth="1"/>
    <col min="3" max="7" width="15.1666666666667" style="9" customWidth="1"/>
    <col min="8" max="8" width="16.6666666666667" style="9" customWidth="1"/>
    <col min="9" max="9" width="8.66666666666667" style="9" customWidth="1"/>
    <col min="10" max="11" width="9" style="9" customWidth="1"/>
    <col min="12" max="16384" width="9" style="9"/>
  </cols>
  <sheetData>
    <row r="1" customHeight="1" spans="1:1">
      <c r="A1" s="10" t="s">
        <v>0</v>
      </c>
    </row>
    <row r="2" s="7" customFormat="1" ht="30" customHeight="1" spans="1:1">
      <c r="A2" s="11" t="s">
        <v>2711</v>
      </c>
    </row>
    <row r="3" customHeight="1" spans="1:1">
      <c r="A3" s="8" t="str">
        <f>"评估基准日："&amp;TEXT(基本信息输入表!M7,"yyyy年mm月dd日")</f>
        <v>评估基准日：2024年04月30日</v>
      </c>
    </row>
    <row r="4" ht="14.25" customHeight="1" spans="1:8">
      <c r="A4" s="8"/>
      <c r="B4" s="8"/>
      <c r="C4" s="8"/>
      <c r="D4" s="8"/>
      <c r="E4" s="8"/>
      <c r="F4" s="8"/>
      <c r="G4" s="8"/>
      <c r="H4" s="13" t="s">
        <v>2712</v>
      </c>
    </row>
    <row r="5" customHeight="1" spans="1:8">
      <c r="A5" s="9" t="str">
        <f>基本信息输入表!K6&amp;"："&amp;基本信息输入表!M6</f>
        <v>产权持有单位：昆明中石油昆仑车用天然气有限公司</v>
      </c>
      <c r="H5" s="13" t="s">
        <v>1484</v>
      </c>
    </row>
    <row r="6" s="8" customFormat="1" customHeight="1" spans="1:9">
      <c r="A6" s="17" t="s">
        <v>4</v>
      </c>
      <c r="B6" s="17" t="s">
        <v>2635</v>
      </c>
      <c r="C6" s="17" t="s">
        <v>1187</v>
      </c>
      <c r="D6" s="18" t="s">
        <v>6</v>
      </c>
      <c r="E6" s="17" t="s">
        <v>7</v>
      </c>
      <c r="F6" s="79" t="s">
        <v>833</v>
      </c>
      <c r="G6" s="69" t="s">
        <v>683</v>
      </c>
      <c r="H6" s="17" t="s">
        <v>176</v>
      </c>
      <c r="I6" s="8" t="s">
        <v>1501</v>
      </c>
    </row>
    <row r="7" ht="12.75" customHeight="1" spans="1:9">
      <c r="A7" s="19" t="str">
        <f>IF(B7="","",ROW()-6)</f>
        <v/>
      </c>
      <c r="B7" s="20"/>
      <c r="C7" s="21"/>
      <c r="D7" s="22"/>
      <c r="E7" s="22"/>
      <c r="F7" s="22">
        <f>E7-D7</f>
        <v>0</v>
      </c>
      <c r="G7" s="30" t="str">
        <f>IF(D7=0,"",F7/D7*100)</f>
        <v/>
      </c>
      <c r="H7" s="20"/>
      <c r="I7" s="8" t="s">
        <v>2713</v>
      </c>
    </row>
    <row r="8" ht="12.75" customHeight="1" spans="1:9">
      <c r="A8" s="19" t="str">
        <f t="shared" ref="A8:A26" si="0">IF(B8="","",ROW()-6)</f>
        <v/>
      </c>
      <c r="B8" s="20"/>
      <c r="C8" s="21"/>
      <c r="D8" s="22"/>
      <c r="E8" s="22"/>
      <c r="F8" s="22">
        <f t="shared" ref="F8:F27" si="1">E8-D8</f>
        <v>0</v>
      </c>
      <c r="G8" s="30" t="str">
        <f t="shared" ref="G8:G27" si="2">IF(D8=0,"",F8/D8*100)</f>
        <v/>
      </c>
      <c r="H8" s="20"/>
      <c r="I8" s="8" t="s">
        <v>2714</v>
      </c>
    </row>
    <row r="9" ht="12.75" customHeight="1" spans="1:9">
      <c r="A9" s="19" t="str">
        <f t="shared" si="0"/>
        <v/>
      </c>
      <c r="B9" s="20"/>
      <c r="C9" s="21"/>
      <c r="D9" s="22"/>
      <c r="E9" s="22"/>
      <c r="F9" s="22">
        <f t="shared" si="1"/>
        <v>0</v>
      </c>
      <c r="G9" s="30" t="str">
        <f t="shared" si="2"/>
        <v/>
      </c>
      <c r="H9" s="20"/>
      <c r="I9" s="8" t="s">
        <v>2715</v>
      </c>
    </row>
    <row r="10" ht="12.75" customHeight="1" spans="1:9">
      <c r="A10" s="19" t="str">
        <f t="shared" si="0"/>
        <v/>
      </c>
      <c r="B10" s="20"/>
      <c r="C10" s="21"/>
      <c r="D10" s="22"/>
      <c r="E10" s="22"/>
      <c r="F10" s="22">
        <f t="shared" si="1"/>
        <v>0</v>
      </c>
      <c r="G10" s="30" t="str">
        <f t="shared" si="2"/>
        <v/>
      </c>
      <c r="H10" s="20"/>
      <c r="I10" s="8" t="s">
        <v>2716</v>
      </c>
    </row>
    <row r="11" ht="12.75" customHeight="1" spans="1:9">
      <c r="A11" s="19" t="str">
        <f t="shared" si="0"/>
        <v/>
      </c>
      <c r="B11" s="20"/>
      <c r="C11" s="21"/>
      <c r="D11" s="22"/>
      <c r="E11" s="22"/>
      <c r="F11" s="22">
        <f t="shared" si="1"/>
        <v>0</v>
      </c>
      <c r="G11" s="30" t="str">
        <f t="shared" si="2"/>
        <v/>
      </c>
      <c r="H11" s="20"/>
      <c r="I11" s="8" t="s">
        <v>2717</v>
      </c>
    </row>
    <row r="12" ht="12.75" customHeight="1" spans="1:9">
      <c r="A12" s="19" t="str">
        <f t="shared" si="0"/>
        <v/>
      </c>
      <c r="B12" s="20"/>
      <c r="C12" s="21"/>
      <c r="D12" s="22"/>
      <c r="E12" s="22"/>
      <c r="F12" s="22">
        <f t="shared" si="1"/>
        <v>0</v>
      </c>
      <c r="G12" s="30" t="str">
        <f t="shared" si="2"/>
        <v/>
      </c>
      <c r="H12" s="20"/>
      <c r="I12" s="8" t="s">
        <v>2718</v>
      </c>
    </row>
    <row r="13" ht="12.75" customHeight="1" spans="1:9">
      <c r="A13" s="19" t="str">
        <f t="shared" si="0"/>
        <v/>
      </c>
      <c r="B13" s="20"/>
      <c r="C13" s="21"/>
      <c r="D13" s="22"/>
      <c r="E13" s="22"/>
      <c r="F13" s="22">
        <f t="shared" si="1"/>
        <v>0</v>
      </c>
      <c r="G13" s="30" t="str">
        <f t="shared" si="2"/>
        <v/>
      </c>
      <c r="H13" s="20"/>
      <c r="I13" s="8" t="s">
        <v>2719</v>
      </c>
    </row>
    <row r="14" ht="12.75" customHeight="1" spans="1:9">
      <c r="A14" s="19" t="str">
        <f t="shared" si="0"/>
        <v/>
      </c>
      <c r="B14" s="20"/>
      <c r="C14" s="21"/>
      <c r="D14" s="22"/>
      <c r="E14" s="22"/>
      <c r="F14" s="22">
        <f t="shared" si="1"/>
        <v>0</v>
      </c>
      <c r="G14" s="30" t="str">
        <f t="shared" si="2"/>
        <v/>
      </c>
      <c r="H14" s="20"/>
      <c r="I14" s="8" t="s">
        <v>2720</v>
      </c>
    </row>
    <row r="15" ht="12.75" customHeight="1" spans="1:9">
      <c r="A15" s="19" t="str">
        <f t="shared" si="0"/>
        <v/>
      </c>
      <c r="B15" s="20"/>
      <c r="C15" s="21"/>
      <c r="D15" s="22"/>
      <c r="E15" s="22"/>
      <c r="F15" s="22">
        <f t="shared" si="1"/>
        <v>0</v>
      </c>
      <c r="G15" s="30" t="str">
        <f t="shared" si="2"/>
        <v/>
      </c>
      <c r="H15" s="20"/>
      <c r="I15" s="8" t="s">
        <v>2721</v>
      </c>
    </row>
    <row r="16" ht="12.75" customHeight="1" spans="1:9">
      <c r="A16" s="19" t="str">
        <f t="shared" si="0"/>
        <v/>
      </c>
      <c r="B16" s="20"/>
      <c r="C16" s="21"/>
      <c r="D16" s="22"/>
      <c r="E16" s="22"/>
      <c r="F16" s="22">
        <f t="shared" si="1"/>
        <v>0</v>
      </c>
      <c r="G16" s="30" t="str">
        <f t="shared" si="2"/>
        <v/>
      </c>
      <c r="H16" s="20"/>
      <c r="I16" s="8" t="s">
        <v>2722</v>
      </c>
    </row>
    <row r="17" ht="12.75" customHeight="1" spans="1:9">
      <c r="A17" s="19" t="str">
        <f t="shared" si="0"/>
        <v/>
      </c>
      <c r="B17" s="20"/>
      <c r="C17" s="21"/>
      <c r="D17" s="22"/>
      <c r="E17" s="22"/>
      <c r="F17" s="22">
        <f t="shared" si="1"/>
        <v>0</v>
      </c>
      <c r="G17" s="30" t="str">
        <f t="shared" si="2"/>
        <v/>
      </c>
      <c r="H17" s="20"/>
      <c r="I17" s="8" t="s">
        <v>2723</v>
      </c>
    </row>
    <row r="18" ht="12.75" customHeight="1" spans="1:9">
      <c r="A18" s="19" t="str">
        <f t="shared" si="0"/>
        <v/>
      </c>
      <c r="B18" s="20"/>
      <c r="C18" s="21"/>
      <c r="D18" s="22"/>
      <c r="E18" s="22"/>
      <c r="F18" s="22">
        <f t="shared" si="1"/>
        <v>0</v>
      </c>
      <c r="G18" s="30" t="str">
        <f t="shared" si="2"/>
        <v/>
      </c>
      <c r="H18" s="20"/>
      <c r="I18" s="8" t="s">
        <v>2724</v>
      </c>
    </row>
    <row r="19" ht="12.75" customHeight="1" spans="1:9">
      <c r="A19" s="19" t="str">
        <f t="shared" si="0"/>
        <v/>
      </c>
      <c r="B19" s="20"/>
      <c r="C19" s="21"/>
      <c r="D19" s="22"/>
      <c r="E19" s="22"/>
      <c r="F19" s="22">
        <f t="shared" si="1"/>
        <v>0</v>
      </c>
      <c r="G19" s="30" t="str">
        <f t="shared" si="2"/>
        <v/>
      </c>
      <c r="H19" s="20"/>
      <c r="I19" s="8" t="s">
        <v>2725</v>
      </c>
    </row>
    <row r="20" ht="12.75" customHeight="1" spans="1:9">
      <c r="A20" s="19" t="str">
        <f t="shared" si="0"/>
        <v/>
      </c>
      <c r="B20" s="20"/>
      <c r="C20" s="21"/>
      <c r="D20" s="22"/>
      <c r="E20" s="22"/>
      <c r="F20" s="22">
        <f t="shared" si="1"/>
        <v>0</v>
      </c>
      <c r="G20" s="30" t="str">
        <f t="shared" si="2"/>
        <v/>
      </c>
      <c r="H20" s="20"/>
      <c r="I20" s="8" t="s">
        <v>2726</v>
      </c>
    </row>
    <row r="21" ht="12.75" customHeight="1" spans="1:9">
      <c r="A21" s="19" t="str">
        <f t="shared" si="0"/>
        <v/>
      </c>
      <c r="B21" s="20"/>
      <c r="C21" s="21"/>
      <c r="D21" s="22"/>
      <c r="E21" s="22"/>
      <c r="F21" s="22">
        <f t="shared" si="1"/>
        <v>0</v>
      </c>
      <c r="G21" s="30" t="str">
        <f t="shared" si="2"/>
        <v/>
      </c>
      <c r="H21" s="20"/>
      <c r="I21" s="8" t="s">
        <v>2727</v>
      </c>
    </row>
    <row r="22" ht="12.75" customHeight="1" spans="1:9">
      <c r="A22" s="19" t="str">
        <f t="shared" si="0"/>
        <v/>
      </c>
      <c r="B22" s="20"/>
      <c r="C22" s="21"/>
      <c r="D22" s="22"/>
      <c r="E22" s="22"/>
      <c r="F22" s="22">
        <f t="shared" si="1"/>
        <v>0</v>
      </c>
      <c r="G22" s="30" t="str">
        <f t="shared" si="2"/>
        <v/>
      </c>
      <c r="H22" s="20"/>
      <c r="I22" s="8" t="s">
        <v>2728</v>
      </c>
    </row>
    <row r="23" ht="12.75" customHeight="1" spans="1:9">
      <c r="A23" s="19" t="str">
        <f t="shared" si="0"/>
        <v/>
      </c>
      <c r="B23" s="20"/>
      <c r="C23" s="21"/>
      <c r="D23" s="22"/>
      <c r="E23" s="22"/>
      <c r="F23" s="22">
        <f t="shared" si="1"/>
        <v>0</v>
      </c>
      <c r="G23" s="30" t="str">
        <f t="shared" si="2"/>
        <v/>
      </c>
      <c r="H23" s="20"/>
      <c r="I23" s="8" t="s">
        <v>2729</v>
      </c>
    </row>
    <row r="24" ht="12.75" customHeight="1" spans="1:9">
      <c r="A24" s="19" t="str">
        <f t="shared" si="0"/>
        <v/>
      </c>
      <c r="B24" s="20"/>
      <c r="C24" s="21"/>
      <c r="D24" s="22"/>
      <c r="E24" s="22"/>
      <c r="F24" s="22">
        <f t="shared" si="1"/>
        <v>0</v>
      </c>
      <c r="G24" s="30" t="str">
        <f t="shared" si="2"/>
        <v/>
      </c>
      <c r="H24" s="20"/>
      <c r="I24" s="8" t="s">
        <v>2730</v>
      </c>
    </row>
    <row r="25" ht="12.75" customHeight="1" spans="1:9">
      <c r="A25" s="19" t="str">
        <f t="shared" si="0"/>
        <v/>
      </c>
      <c r="B25" s="20"/>
      <c r="C25" s="21"/>
      <c r="D25" s="22"/>
      <c r="E25" s="22"/>
      <c r="F25" s="22">
        <f t="shared" si="1"/>
        <v>0</v>
      </c>
      <c r="G25" s="30" t="str">
        <f t="shared" si="2"/>
        <v/>
      </c>
      <c r="H25" s="20"/>
      <c r="I25" s="8" t="s">
        <v>2731</v>
      </c>
    </row>
    <row r="26" ht="12.75" customHeight="1" spans="1:9">
      <c r="A26" s="19" t="str">
        <f t="shared" si="0"/>
        <v/>
      </c>
      <c r="B26" s="20"/>
      <c r="C26" s="21"/>
      <c r="D26" s="22"/>
      <c r="E26" s="22"/>
      <c r="F26" s="22">
        <f t="shared" si="1"/>
        <v>0</v>
      </c>
      <c r="G26" s="30" t="str">
        <f t="shared" si="2"/>
        <v/>
      </c>
      <c r="H26" s="20"/>
      <c r="I26" s="8" t="s">
        <v>2732</v>
      </c>
    </row>
    <row r="27" ht="15" customHeight="1" spans="1:9">
      <c r="A27" s="23" t="s">
        <v>2710</v>
      </c>
      <c r="B27" s="24"/>
      <c r="C27" s="23"/>
      <c r="D27" s="30">
        <f>SUM(D7:D26)</f>
        <v>0</v>
      </c>
      <c r="E27" s="26">
        <f>SUM(E7:E26)</f>
        <v>0</v>
      </c>
      <c r="F27" s="22">
        <f t="shared" si="1"/>
        <v>0</v>
      </c>
      <c r="G27" s="30" t="str">
        <f t="shared" si="2"/>
        <v/>
      </c>
      <c r="H27" s="26"/>
      <c r="I27" s="8"/>
    </row>
    <row r="28" customHeight="1" spans="1:9">
      <c r="A28" s="9" t="str">
        <f>基本信息输入表!$K$6&amp;"填表人："&amp;基本信息输入表!$M$82</f>
        <v>产权持有单位填表人：包娴</v>
      </c>
      <c r="E28" s="9" t="str">
        <f>"评估人员："&amp;基本信息输入表!$Q$82</f>
        <v>评估人员：资谷才、王晓</v>
      </c>
      <c r="I28" s="9" t="s">
        <v>1523</v>
      </c>
    </row>
    <row r="29" customHeight="1" spans="1:1">
      <c r="A29" s="9" t="str">
        <f>"填表日期："&amp;YEAR(基本信息输入表!$O$82)&amp;"年"&amp;MONTH(基本信息输入表!$O$82)&amp;"月"&amp;DAY(基本信息输入表!$O$82)&amp;"日"</f>
        <v>填表日期：1900年1月0日</v>
      </c>
    </row>
  </sheetData>
  <mergeCells count="3">
    <mergeCell ref="A2:H2"/>
    <mergeCell ref="A3:H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pageSetUpPr fitToPage="1"/>
  </sheetPr>
  <dimension ref="A1:O29"/>
  <sheetViews>
    <sheetView showGridLines="0" zoomScale="96" zoomScaleNormal="96" workbookViewId="0">
      <selection activeCell="O25" sqref="O25"/>
    </sheetView>
  </sheetViews>
  <sheetFormatPr defaultColWidth="9" defaultRowHeight="15.75" customHeight="1"/>
  <cols>
    <col min="1" max="1" width="7.66666666666667" style="9" customWidth="1"/>
    <col min="2" max="2" width="23" style="9" customWidth="1"/>
    <col min="3" max="3" width="11" style="9" customWidth="1"/>
    <col min="4" max="6" width="15.6666666666667" style="9" customWidth="1"/>
    <col min="7" max="7" width="12.1666666666667" style="9" customWidth="1"/>
    <col min="8" max="8" width="17.1666666666667" style="9" customWidth="1"/>
    <col min="9" max="10" width="9" style="9" customWidth="1"/>
    <col min="11" max="16384" width="9" style="9"/>
  </cols>
  <sheetData>
    <row r="1" customHeight="1" spans="1:1">
      <c r="A1" s="10" t="s">
        <v>0</v>
      </c>
    </row>
    <row r="2" s="7" customFormat="1" ht="30" customHeight="1" spans="1:15">
      <c r="A2" s="11" t="s">
        <v>2733</v>
      </c>
      <c r="J2" s="9"/>
      <c r="K2" s="9"/>
      <c r="L2" s="9"/>
      <c r="M2" s="9"/>
      <c r="N2" s="9"/>
      <c r="O2" s="9"/>
    </row>
    <row r="3" customHeight="1" spans="1:1">
      <c r="A3" s="8" t="str">
        <f>"评估基准日："&amp;TEXT(基本信息输入表!M7,"yyyy年mm月dd日")</f>
        <v>评估基准日：2024年04月30日</v>
      </c>
    </row>
    <row r="4" ht="14.25" customHeight="1" spans="1:8">
      <c r="A4" s="8"/>
      <c r="B4" s="8"/>
      <c r="C4" s="8"/>
      <c r="D4" s="8"/>
      <c r="E4" s="8"/>
      <c r="F4" s="8"/>
      <c r="G4" s="8"/>
      <c r="H4" s="13" t="s">
        <v>2734</v>
      </c>
    </row>
    <row r="5" customHeight="1" spans="1:8">
      <c r="A5" s="14" t="str">
        <f>基本信息输入表!K6&amp;"："&amp;基本信息输入表!M6</f>
        <v>产权持有单位：昆明中石油昆仑车用天然气有限公司</v>
      </c>
      <c r="B5" s="15"/>
      <c r="C5" s="15"/>
      <c r="D5" s="15"/>
      <c r="H5" s="13" t="s">
        <v>1484</v>
      </c>
    </row>
    <row r="6" s="8" customFormat="1" customHeight="1" spans="1:15">
      <c r="A6" s="17" t="s">
        <v>4</v>
      </c>
      <c r="B6" s="17" t="s">
        <v>2635</v>
      </c>
      <c r="C6" s="17" t="s">
        <v>1709</v>
      </c>
      <c r="D6" s="18" t="s">
        <v>6</v>
      </c>
      <c r="E6" s="17" t="s">
        <v>7</v>
      </c>
      <c r="F6" s="79" t="s">
        <v>833</v>
      </c>
      <c r="G6" s="17" t="s">
        <v>683</v>
      </c>
      <c r="H6" s="17" t="s">
        <v>176</v>
      </c>
      <c r="I6" s="8" t="s">
        <v>1501</v>
      </c>
      <c r="J6" s="9"/>
      <c r="K6" s="9"/>
      <c r="L6" s="9"/>
      <c r="M6" s="9"/>
      <c r="N6" s="9"/>
      <c r="O6" s="9"/>
    </row>
    <row r="7" ht="12.75" customHeight="1" spans="1:9">
      <c r="A7" s="19" t="str">
        <f>IF(B7="","",ROW()-6)</f>
        <v/>
      </c>
      <c r="B7" s="20"/>
      <c r="C7" s="21"/>
      <c r="D7" s="22"/>
      <c r="E7" s="22"/>
      <c r="F7" s="22">
        <f>E7-D7</f>
        <v>0</v>
      </c>
      <c r="G7" s="69" t="str">
        <f>IF(D7=0,"",(E7-D7)/D7*100)</f>
        <v/>
      </c>
      <c r="H7" s="20"/>
      <c r="I7" s="8" t="s">
        <v>2735</v>
      </c>
    </row>
    <row r="8" ht="12.75" customHeight="1" spans="1:9">
      <c r="A8" s="19" t="str">
        <f t="shared" ref="A8:A26" si="0">IF(B8="","",ROW()-6)</f>
        <v/>
      </c>
      <c r="B8" s="20"/>
      <c r="C8" s="21"/>
      <c r="D8" s="22"/>
      <c r="E8" s="22"/>
      <c r="F8" s="22">
        <f t="shared" ref="F8:F27" si="1">E8-D8</f>
        <v>0</v>
      </c>
      <c r="G8" s="69" t="str">
        <f t="shared" ref="G8:G27" si="2">IF(D8=0,"",(E8-D8)/D8*100)</f>
        <v/>
      </c>
      <c r="H8" s="20"/>
      <c r="I8" s="8" t="s">
        <v>2736</v>
      </c>
    </row>
    <row r="9" ht="12.75" customHeight="1" spans="1:9">
      <c r="A9" s="19" t="str">
        <f t="shared" si="0"/>
        <v/>
      </c>
      <c r="B9" s="20"/>
      <c r="C9" s="21"/>
      <c r="D9" s="22"/>
      <c r="E9" s="22"/>
      <c r="F9" s="22">
        <f t="shared" si="1"/>
        <v>0</v>
      </c>
      <c r="G9" s="69" t="str">
        <f t="shared" si="2"/>
        <v/>
      </c>
      <c r="H9" s="20"/>
      <c r="I9" s="8" t="s">
        <v>2737</v>
      </c>
    </row>
    <row r="10" ht="12.75" customHeight="1" spans="1:9">
      <c r="A10" s="19" t="str">
        <f t="shared" si="0"/>
        <v/>
      </c>
      <c r="B10" s="20"/>
      <c r="C10" s="21"/>
      <c r="D10" s="22"/>
      <c r="E10" s="22"/>
      <c r="F10" s="22">
        <f t="shared" si="1"/>
        <v>0</v>
      </c>
      <c r="G10" s="69" t="str">
        <f t="shared" si="2"/>
        <v/>
      </c>
      <c r="H10" s="20"/>
      <c r="I10" s="8" t="s">
        <v>2738</v>
      </c>
    </row>
    <row r="11" ht="12.75" customHeight="1" spans="1:9">
      <c r="A11" s="19" t="str">
        <f t="shared" si="0"/>
        <v/>
      </c>
      <c r="B11" s="20"/>
      <c r="C11" s="21"/>
      <c r="D11" s="22"/>
      <c r="E11" s="22"/>
      <c r="F11" s="22">
        <f t="shared" si="1"/>
        <v>0</v>
      </c>
      <c r="G11" s="69" t="str">
        <f t="shared" si="2"/>
        <v/>
      </c>
      <c r="H11" s="20"/>
      <c r="I11" s="8" t="s">
        <v>2739</v>
      </c>
    </row>
    <row r="12" ht="12.75" customHeight="1" spans="1:9">
      <c r="A12" s="19" t="str">
        <f t="shared" si="0"/>
        <v/>
      </c>
      <c r="B12" s="20"/>
      <c r="C12" s="21"/>
      <c r="D12" s="22"/>
      <c r="E12" s="22"/>
      <c r="F12" s="22">
        <f t="shared" si="1"/>
        <v>0</v>
      </c>
      <c r="G12" s="69" t="str">
        <f t="shared" si="2"/>
        <v/>
      </c>
      <c r="H12" s="20"/>
      <c r="I12" s="8" t="s">
        <v>2740</v>
      </c>
    </row>
    <row r="13" ht="12.75" customHeight="1" spans="1:9">
      <c r="A13" s="19" t="str">
        <f t="shared" si="0"/>
        <v/>
      </c>
      <c r="B13" s="20"/>
      <c r="C13" s="21"/>
      <c r="D13" s="22"/>
      <c r="E13" s="22"/>
      <c r="F13" s="22">
        <f t="shared" si="1"/>
        <v>0</v>
      </c>
      <c r="G13" s="69" t="str">
        <f t="shared" si="2"/>
        <v/>
      </c>
      <c r="H13" s="20"/>
      <c r="I13" s="8" t="s">
        <v>2741</v>
      </c>
    </row>
    <row r="14" ht="12.75" customHeight="1" spans="1:9">
      <c r="A14" s="19" t="str">
        <f t="shared" si="0"/>
        <v/>
      </c>
      <c r="B14" s="20"/>
      <c r="C14" s="21"/>
      <c r="D14" s="22"/>
      <c r="E14" s="22"/>
      <c r="F14" s="22">
        <f t="shared" si="1"/>
        <v>0</v>
      </c>
      <c r="G14" s="69" t="str">
        <f t="shared" si="2"/>
        <v/>
      </c>
      <c r="H14" s="20"/>
      <c r="I14" s="8" t="s">
        <v>2742</v>
      </c>
    </row>
    <row r="15" ht="12.75" customHeight="1" spans="1:9">
      <c r="A15" s="19" t="str">
        <f t="shared" si="0"/>
        <v/>
      </c>
      <c r="B15" s="20"/>
      <c r="C15" s="21"/>
      <c r="D15" s="22"/>
      <c r="E15" s="22"/>
      <c r="F15" s="22">
        <f t="shared" si="1"/>
        <v>0</v>
      </c>
      <c r="G15" s="69" t="str">
        <f t="shared" si="2"/>
        <v/>
      </c>
      <c r="H15" s="20"/>
      <c r="I15" s="8" t="s">
        <v>2743</v>
      </c>
    </row>
    <row r="16" ht="12.75" customHeight="1" spans="1:9">
      <c r="A16" s="19" t="str">
        <f t="shared" si="0"/>
        <v/>
      </c>
      <c r="B16" s="20"/>
      <c r="C16" s="21"/>
      <c r="D16" s="22"/>
      <c r="E16" s="22"/>
      <c r="F16" s="22">
        <f t="shared" si="1"/>
        <v>0</v>
      </c>
      <c r="G16" s="69" t="str">
        <f t="shared" si="2"/>
        <v/>
      </c>
      <c r="H16" s="20"/>
      <c r="I16" s="8" t="s">
        <v>2744</v>
      </c>
    </row>
    <row r="17" ht="12.75" customHeight="1" spans="1:9">
      <c r="A17" s="19" t="str">
        <f t="shared" si="0"/>
        <v/>
      </c>
      <c r="B17" s="20"/>
      <c r="C17" s="21"/>
      <c r="D17" s="22"/>
      <c r="E17" s="22"/>
      <c r="F17" s="22">
        <f t="shared" si="1"/>
        <v>0</v>
      </c>
      <c r="G17" s="69" t="str">
        <f t="shared" si="2"/>
        <v/>
      </c>
      <c r="H17" s="20"/>
      <c r="I17" s="8" t="s">
        <v>2745</v>
      </c>
    </row>
    <row r="18" ht="12.75" customHeight="1" spans="1:9">
      <c r="A18" s="19" t="str">
        <f t="shared" si="0"/>
        <v/>
      </c>
      <c r="B18" s="20"/>
      <c r="C18" s="21"/>
      <c r="D18" s="22"/>
      <c r="E18" s="22"/>
      <c r="F18" s="22">
        <f t="shared" si="1"/>
        <v>0</v>
      </c>
      <c r="G18" s="69" t="str">
        <f t="shared" si="2"/>
        <v/>
      </c>
      <c r="H18" s="20"/>
      <c r="I18" s="8" t="s">
        <v>2746</v>
      </c>
    </row>
    <row r="19" ht="12.75" customHeight="1" spans="1:9">
      <c r="A19" s="19" t="str">
        <f t="shared" si="0"/>
        <v/>
      </c>
      <c r="B19" s="20"/>
      <c r="C19" s="21"/>
      <c r="D19" s="22"/>
      <c r="E19" s="22"/>
      <c r="F19" s="22">
        <f t="shared" si="1"/>
        <v>0</v>
      </c>
      <c r="G19" s="69" t="str">
        <f t="shared" si="2"/>
        <v/>
      </c>
      <c r="H19" s="20"/>
      <c r="I19" s="8" t="s">
        <v>2747</v>
      </c>
    </row>
    <row r="20" ht="12.75" customHeight="1" spans="1:9">
      <c r="A20" s="19" t="str">
        <f t="shared" si="0"/>
        <v/>
      </c>
      <c r="B20" s="20"/>
      <c r="C20" s="21"/>
      <c r="D20" s="22"/>
      <c r="E20" s="22"/>
      <c r="F20" s="22">
        <f t="shared" si="1"/>
        <v>0</v>
      </c>
      <c r="G20" s="69" t="str">
        <f t="shared" si="2"/>
        <v/>
      </c>
      <c r="H20" s="20"/>
      <c r="I20" s="8" t="s">
        <v>2748</v>
      </c>
    </row>
    <row r="21" ht="12.75" customHeight="1" spans="1:9">
      <c r="A21" s="19" t="str">
        <f t="shared" si="0"/>
        <v/>
      </c>
      <c r="B21" s="20"/>
      <c r="C21" s="21"/>
      <c r="D21" s="22"/>
      <c r="E21" s="22"/>
      <c r="F21" s="22">
        <f t="shared" si="1"/>
        <v>0</v>
      </c>
      <c r="G21" s="69" t="str">
        <f t="shared" si="2"/>
        <v/>
      </c>
      <c r="H21" s="20"/>
      <c r="I21" s="8" t="s">
        <v>2749</v>
      </c>
    </row>
    <row r="22" ht="12.75" customHeight="1" spans="1:9">
      <c r="A22" s="19" t="str">
        <f t="shared" si="0"/>
        <v/>
      </c>
      <c r="B22" s="20"/>
      <c r="C22" s="21"/>
      <c r="D22" s="22"/>
      <c r="E22" s="22"/>
      <c r="F22" s="22">
        <f t="shared" si="1"/>
        <v>0</v>
      </c>
      <c r="G22" s="69" t="str">
        <f t="shared" si="2"/>
        <v/>
      </c>
      <c r="H22" s="20"/>
      <c r="I22" s="8" t="s">
        <v>2750</v>
      </c>
    </row>
    <row r="23" ht="12.75" customHeight="1" spans="1:9">
      <c r="A23" s="19" t="str">
        <f t="shared" si="0"/>
        <v/>
      </c>
      <c r="B23" s="20"/>
      <c r="C23" s="21"/>
      <c r="D23" s="22"/>
      <c r="E23" s="22"/>
      <c r="F23" s="22">
        <f t="shared" si="1"/>
        <v>0</v>
      </c>
      <c r="G23" s="69" t="str">
        <f t="shared" si="2"/>
        <v/>
      </c>
      <c r="H23" s="20"/>
      <c r="I23" s="8" t="s">
        <v>2751</v>
      </c>
    </row>
    <row r="24" ht="12.75" customHeight="1" spans="1:9">
      <c r="A24" s="19" t="str">
        <f t="shared" si="0"/>
        <v/>
      </c>
      <c r="B24" s="20"/>
      <c r="C24" s="21"/>
      <c r="D24" s="22"/>
      <c r="E24" s="22"/>
      <c r="F24" s="22">
        <f t="shared" si="1"/>
        <v>0</v>
      </c>
      <c r="G24" s="69" t="str">
        <f t="shared" si="2"/>
        <v/>
      </c>
      <c r="H24" s="20"/>
      <c r="I24" s="8" t="s">
        <v>2752</v>
      </c>
    </row>
    <row r="25" ht="12.75" customHeight="1" spans="1:9">
      <c r="A25" s="19" t="str">
        <f t="shared" si="0"/>
        <v/>
      </c>
      <c r="B25" s="20"/>
      <c r="C25" s="21"/>
      <c r="D25" s="22"/>
      <c r="E25" s="22"/>
      <c r="F25" s="22">
        <f t="shared" si="1"/>
        <v>0</v>
      </c>
      <c r="G25" s="69" t="str">
        <f t="shared" si="2"/>
        <v/>
      </c>
      <c r="H25" s="20"/>
      <c r="I25" s="8" t="s">
        <v>2753</v>
      </c>
    </row>
    <row r="26" ht="12.75" customHeight="1" spans="1:9">
      <c r="A26" s="19" t="str">
        <f t="shared" si="0"/>
        <v/>
      </c>
      <c r="B26" s="20"/>
      <c r="C26" s="21"/>
      <c r="D26" s="22"/>
      <c r="E26" s="22"/>
      <c r="F26" s="22">
        <f t="shared" si="1"/>
        <v>0</v>
      </c>
      <c r="G26" s="69" t="str">
        <f t="shared" si="2"/>
        <v/>
      </c>
      <c r="H26" s="20"/>
      <c r="I26" s="8" t="s">
        <v>2754</v>
      </c>
    </row>
    <row r="27" customHeight="1" spans="1:8">
      <c r="A27" s="23" t="s">
        <v>2710</v>
      </c>
      <c r="B27" s="24"/>
      <c r="C27" s="23"/>
      <c r="D27" s="30">
        <f>SUM(D7:D26)</f>
        <v>0</v>
      </c>
      <c r="E27" s="30">
        <f>SUM(E7:E26)</f>
        <v>0</v>
      </c>
      <c r="F27" s="22">
        <f t="shared" si="1"/>
        <v>0</v>
      </c>
      <c r="G27" s="69" t="str">
        <f t="shared" si="2"/>
        <v/>
      </c>
      <c r="H27" s="26"/>
    </row>
    <row r="28" customHeight="1" spans="1:9">
      <c r="A28" s="9" t="str">
        <f>基本信息输入表!$K$6&amp;"填表人："&amp;基本信息输入表!$M$83</f>
        <v>产权持有单位填表人：包娴</v>
      </c>
      <c r="E28" s="9" t="str">
        <f>"评估人员："&amp;基本信息输入表!$Q$83</f>
        <v>评估人员：资谷才、王晓</v>
      </c>
      <c r="I28" s="9" t="s">
        <v>1523</v>
      </c>
    </row>
    <row r="29" customHeight="1" spans="1:1">
      <c r="A29" s="9" t="str">
        <f>"填表日期："&amp;YEAR(基本信息输入表!$O$83)&amp;"年"&amp;MONTH(基本信息输入表!$O$83)&amp;"月"&amp;DAY(基本信息输入表!$O$83)&amp;"日"</f>
        <v>填表日期：1900年1月0日</v>
      </c>
    </row>
  </sheetData>
  <mergeCells count="4">
    <mergeCell ref="A2:H2"/>
    <mergeCell ref="A3:H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pageSetUpPr fitToPage="1"/>
  </sheetPr>
  <dimension ref="A1:G31"/>
  <sheetViews>
    <sheetView showGridLines="0" zoomScale="96" zoomScaleNormal="96" topLeftCell="A5" workbookViewId="0">
      <selection activeCell="O25" sqref="O25"/>
    </sheetView>
  </sheetViews>
  <sheetFormatPr defaultColWidth="9" defaultRowHeight="15.75" outlineLevelCol="6"/>
  <cols>
    <col min="1" max="1" width="9" style="72" customWidth="1"/>
    <col min="2" max="2" width="21.6666666666667" style="72" customWidth="1"/>
    <col min="3" max="5" width="18.6666666666667" style="72" customWidth="1"/>
    <col min="6" max="6" width="16.6666666666667" style="72" customWidth="1"/>
    <col min="7" max="8" width="9" style="72" customWidth="1"/>
    <col min="9" max="16384" width="9" style="72"/>
  </cols>
  <sheetData>
    <row r="1" spans="1:1">
      <c r="A1" s="41" t="s">
        <v>0</v>
      </c>
    </row>
    <row r="2" s="71" customFormat="1" ht="22.5" customHeight="1" spans="1:1">
      <c r="A2" s="42" t="s">
        <v>2755</v>
      </c>
    </row>
    <row r="3" customHeight="1" spans="1:1">
      <c r="A3" s="39" t="str">
        <f>"评估基准日："&amp;TEXT(基本信息输入表!M7,"yyyy年mm月dd日")</f>
        <v>评估基准日：2024年04月30日</v>
      </c>
    </row>
    <row r="4" spans="1:6">
      <c r="A4" s="39"/>
      <c r="B4" s="39"/>
      <c r="C4" s="39"/>
      <c r="D4" s="39"/>
      <c r="E4" s="39"/>
      <c r="F4" s="43" t="s">
        <v>2756</v>
      </c>
    </row>
    <row r="5" spans="1:6">
      <c r="A5" s="44" t="str">
        <f>基本信息输入表!K6&amp;"："&amp;基本信息输入表!M6</f>
        <v>产权持有单位：昆明中石油昆仑车用天然气有限公司</v>
      </c>
      <c r="B5" s="73"/>
      <c r="C5" s="73"/>
      <c r="D5" s="40"/>
      <c r="E5" s="40"/>
      <c r="F5" s="43" t="s">
        <v>840</v>
      </c>
    </row>
    <row r="6" spans="1:6">
      <c r="A6" s="45" t="s">
        <v>863</v>
      </c>
      <c r="B6" s="45" t="s">
        <v>5</v>
      </c>
      <c r="C6" s="45" t="s">
        <v>6</v>
      </c>
      <c r="D6" s="45" t="s">
        <v>7</v>
      </c>
      <c r="E6" s="74" t="s">
        <v>8</v>
      </c>
      <c r="F6" s="45" t="s">
        <v>683</v>
      </c>
    </row>
    <row r="7" spans="1:6">
      <c r="A7" s="45" t="s">
        <v>2757</v>
      </c>
      <c r="B7" s="75" t="s">
        <v>334</v>
      </c>
      <c r="C7" s="76">
        <f>'5-1短期借款'!I27</f>
        <v>0</v>
      </c>
      <c r="D7" s="76">
        <f>'5-1短期借款'!J27</f>
        <v>0</v>
      </c>
      <c r="E7" s="47">
        <f t="shared" ref="E7:E19" si="0">D7-C7</f>
        <v>0</v>
      </c>
      <c r="F7" s="77" t="str">
        <f t="shared" ref="F7:F20" si="1">IF(C7=0,"",E7/C7*100)</f>
        <v/>
      </c>
    </row>
    <row r="8" spans="1:6">
      <c r="A8" s="45" t="s">
        <v>2758</v>
      </c>
      <c r="B8" s="75" t="s">
        <v>336</v>
      </c>
      <c r="C8" s="76">
        <f>'5-2交易性金融负债'!F27</f>
        <v>0</v>
      </c>
      <c r="D8" s="76">
        <f>'5-2交易性金融负债'!G27</f>
        <v>0</v>
      </c>
      <c r="E8" s="47">
        <f t="shared" si="0"/>
        <v>0</v>
      </c>
      <c r="F8" s="77" t="str">
        <f t="shared" si="1"/>
        <v/>
      </c>
    </row>
    <row r="9" spans="1:6">
      <c r="A9" s="45" t="s">
        <v>2759</v>
      </c>
      <c r="B9" s="78" t="s">
        <v>338</v>
      </c>
      <c r="C9" s="76">
        <f>'5-3衍生金融负债'!AC28</f>
        <v>0</v>
      </c>
      <c r="D9" s="76">
        <f>'5-3衍生金融负债'!AD28</f>
        <v>0</v>
      </c>
      <c r="E9" s="47">
        <f t="shared" si="0"/>
        <v>0</v>
      </c>
      <c r="F9" s="77" t="str">
        <f t="shared" si="1"/>
        <v/>
      </c>
    </row>
    <row r="10" spans="1:6">
      <c r="A10" s="45" t="s">
        <v>2760</v>
      </c>
      <c r="B10" s="75" t="s">
        <v>341</v>
      </c>
      <c r="C10" s="76">
        <f>'5-4应付票据'!F27</f>
        <v>0</v>
      </c>
      <c r="D10" s="76">
        <f>'5-4应付票据'!G27</f>
        <v>0</v>
      </c>
      <c r="E10" s="47">
        <f t="shared" si="0"/>
        <v>0</v>
      </c>
      <c r="F10" s="77" t="str">
        <f t="shared" si="1"/>
        <v/>
      </c>
    </row>
    <row r="11" spans="1:6">
      <c r="A11" s="45" t="s">
        <v>2761</v>
      </c>
      <c r="B11" s="75" t="s">
        <v>343</v>
      </c>
      <c r="C11" s="76">
        <f>'5-5应付账款'!G27</f>
        <v>0</v>
      </c>
      <c r="D11" s="76">
        <f>'5-5应付账款'!H27</f>
        <v>0</v>
      </c>
      <c r="E11" s="47">
        <f t="shared" si="0"/>
        <v>0</v>
      </c>
      <c r="F11" s="77" t="str">
        <f t="shared" si="1"/>
        <v/>
      </c>
    </row>
    <row r="12" spans="1:6">
      <c r="A12" s="45" t="s">
        <v>2762</v>
      </c>
      <c r="B12" s="78" t="s">
        <v>345</v>
      </c>
      <c r="C12" s="76">
        <f>'5-6预收款项'!G27</f>
        <v>0</v>
      </c>
      <c r="D12" s="76">
        <f>'5-6预收款项'!H27</f>
        <v>0</v>
      </c>
      <c r="E12" s="47">
        <f t="shared" si="0"/>
        <v>0</v>
      </c>
      <c r="F12" s="77" t="str">
        <f t="shared" si="1"/>
        <v/>
      </c>
    </row>
    <row r="13" spans="1:6">
      <c r="A13" s="45" t="s">
        <v>2763</v>
      </c>
      <c r="B13" s="78" t="s">
        <v>347</v>
      </c>
      <c r="C13" s="76">
        <f>'5-7合同负债'!H27</f>
        <v>0</v>
      </c>
      <c r="D13" s="76">
        <f>'5-7合同负债'!I27</f>
        <v>0</v>
      </c>
      <c r="E13" s="47">
        <f t="shared" si="0"/>
        <v>0</v>
      </c>
      <c r="F13" s="77" t="str">
        <f t="shared" si="1"/>
        <v/>
      </c>
    </row>
    <row r="14" spans="1:6">
      <c r="A14" s="45" t="s">
        <v>2764</v>
      </c>
      <c r="B14" s="75" t="s">
        <v>349</v>
      </c>
      <c r="C14" s="76">
        <f>'5-8应付职工薪酬'!D27</f>
        <v>0</v>
      </c>
      <c r="D14" s="76">
        <f>'5-8应付职工薪酬'!E27</f>
        <v>0</v>
      </c>
      <c r="E14" s="47">
        <f t="shared" si="0"/>
        <v>0</v>
      </c>
      <c r="F14" s="77" t="str">
        <f t="shared" si="1"/>
        <v/>
      </c>
    </row>
    <row r="15" spans="1:6">
      <c r="A15" s="45" t="s">
        <v>2765</v>
      </c>
      <c r="B15" s="75" t="s">
        <v>351</v>
      </c>
      <c r="C15" s="76">
        <f>'5-9应交税费'!E27</f>
        <v>0</v>
      </c>
      <c r="D15" s="76">
        <f>'5-9应交税费'!F27</f>
        <v>0</v>
      </c>
      <c r="E15" s="47">
        <f t="shared" si="0"/>
        <v>0</v>
      </c>
      <c r="F15" s="77" t="str">
        <f t="shared" si="1"/>
        <v/>
      </c>
    </row>
    <row r="16" spans="1:6">
      <c r="A16" s="45" t="s">
        <v>2766</v>
      </c>
      <c r="B16" s="75" t="s">
        <v>353</v>
      </c>
      <c r="C16" s="76">
        <f>'5-10其他应付款'!G27</f>
        <v>0</v>
      </c>
      <c r="D16" s="76">
        <f>'5-10其他应付款'!H27</f>
        <v>0</v>
      </c>
      <c r="E16" s="47">
        <f t="shared" si="0"/>
        <v>0</v>
      </c>
      <c r="F16" s="77" t="str">
        <f t="shared" si="1"/>
        <v/>
      </c>
    </row>
    <row r="17" spans="1:6">
      <c r="A17" s="45" t="s">
        <v>2767</v>
      </c>
      <c r="B17" s="78" t="s">
        <v>355</v>
      </c>
      <c r="C17" s="76">
        <f>'5-11持有待售负债'!E27</f>
        <v>0</v>
      </c>
      <c r="D17" s="76">
        <f>'5-11持有待售负债'!F27</f>
        <v>0</v>
      </c>
      <c r="E17" s="47">
        <f t="shared" si="0"/>
        <v>0</v>
      </c>
      <c r="F17" s="77" t="str">
        <f t="shared" si="1"/>
        <v/>
      </c>
    </row>
    <row r="18" spans="1:6">
      <c r="A18" s="45" t="s">
        <v>2768</v>
      </c>
      <c r="B18" s="75" t="s">
        <v>357</v>
      </c>
      <c r="C18" s="76">
        <f>'5-12一年内到期非流动负债'!F27</f>
        <v>0</v>
      </c>
      <c r="D18" s="76">
        <f>'5-12一年内到期非流动负债'!G27</f>
        <v>0</v>
      </c>
      <c r="E18" s="47">
        <f t="shared" si="0"/>
        <v>0</v>
      </c>
      <c r="F18" s="77" t="str">
        <f t="shared" si="1"/>
        <v/>
      </c>
    </row>
    <row r="19" spans="1:6">
      <c r="A19" s="45" t="s">
        <v>2769</v>
      </c>
      <c r="B19" s="75" t="s">
        <v>359</v>
      </c>
      <c r="C19" s="76">
        <f>'5-13其他流动负债'!E27</f>
        <v>0</v>
      </c>
      <c r="D19" s="76">
        <f>'5-13其他流动负债'!F27</f>
        <v>0</v>
      </c>
      <c r="E19" s="47">
        <f t="shared" si="0"/>
        <v>0</v>
      </c>
      <c r="F19" s="77" t="str">
        <f t="shared" si="1"/>
        <v/>
      </c>
    </row>
    <row r="20" spans="1:6">
      <c r="A20" s="45"/>
      <c r="B20" s="75"/>
      <c r="C20" s="76"/>
      <c r="D20" s="47"/>
      <c r="E20" s="47"/>
      <c r="F20" s="77" t="str">
        <f t="shared" si="1"/>
        <v/>
      </c>
    </row>
    <row r="21" spans="1:6">
      <c r="A21" s="45"/>
      <c r="B21" s="75"/>
      <c r="C21" s="76"/>
      <c r="D21" s="47"/>
      <c r="E21" s="47"/>
      <c r="F21" s="77"/>
    </row>
    <row r="22" spans="1:6">
      <c r="A22" s="45"/>
      <c r="B22" s="75"/>
      <c r="C22" s="76"/>
      <c r="D22" s="47"/>
      <c r="E22" s="47"/>
      <c r="F22" s="77"/>
    </row>
    <row r="23" spans="1:6">
      <c r="A23" s="45"/>
      <c r="B23" s="75"/>
      <c r="C23" s="76"/>
      <c r="D23" s="47"/>
      <c r="E23" s="47"/>
      <c r="F23" s="77"/>
    </row>
    <row r="24" spans="1:6">
      <c r="A24" s="45"/>
      <c r="B24" s="75"/>
      <c r="C24" s="76"/>
      <c r="D24" s="47"/>
      <c r="E24" s="47"/>
      <c r="F24" s="77"/>
    </row>
    <row r="25" spans="1:6">
      <c r="A25" s="45"/>
      <c r="B25" s="75"/>
      <c r="C25" s="76"/>
      <c r="D25" s="47"/>
      <c r="E25" s="47"/>
      <c r="F25" s="77"/>
    </row>
    <row r="26" spans="1:6">
      <c r="A26" s="45"/>
      <c r="B26" s="75"/>
      <c r="C26" s="76"/>
      <c r="D26" s="47"/>
      <c r="E26" s="47"/>
      <c r="F26" s="77"/>
    </row>
    <row r="27" spans="1:6">
      <c r="A27" s="45"/>
      <c r="B27" s="75"/>
      <c r="C27" s="76"/>
      <c r="D27" s="47"/>
      <c r="E27" s="47"/>
      <c r="F27" s="77"/>
    </row>
    <row r="28" spans="1:6">
      <c r="A28" s="45"/>
      <c r="B28" s="75"/>
      <c r="C28" s="76"/>
      <c r="D28" s="47"/>
      <c r="E28" s="47"/>
      <c r="F28" s="77"/>
    </row>
    <row r="29" spans="1:6">
      <c r="A29" s="45" t="s">
        <v>754</v>
      </c>
      <c r="B29" s="50"/>
      <c r="C29" s="76">
        <f>SUM(C7:C28)</f>
        <v>0</v>
      </c>
      <c r="D29" s="76">
        <f>SUM(D7:D28)</f>
        <v>0</v>
      </c>
      <c r="E29" s="47">
        <f>D29-C29</f>
        <v>0</v>
      </c>
      <c r="F29" s="77" t="str">
        <f>IF(C29=0,"",E29/C29*100)</f>
        <v/>
      </c>
    </row>
    <row r="30" s="40" customFormat="1" customHeight="1" spans="4:7">
      <c r="D30" s="40" t="str">
        <f>"评估人员："&amp;基本信息输入表!$Q$84</f>
        <v>评估人员：资谷才、王晓</v>
      </c>
      <c r="G30" s="48" t="s">
        <v>837</v>
      </c>
    </row>
    <row r="31" s="40" customFormat="1" customHeight="1" spans="7:7">
      <c r="G31" s="48"/>
    </row>
  </sheetData>
  <mergeCells count="4">
    <mergeCell ref="A2:F2"/>
    <mergeCell ref="A3:F3"/>
    <mergeCell ref="A5:C5"/>
    <mergeCell ref="A29:B29"/>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pageSetUpPr fitToPage="1"/>
  </sheetPr>
  <dimension ref="A1:M29"/>
  <sheetViews>
    <sheetView showGridLines="0" zoomScale="96" zoomScaleNormal="96" topLeftCell="A2" workbookViewId="0">
      <selection activeCell="H25" sqref="H25"/>
    </sheetView>
  </sheetViews>
  <sheetFormatPr defaultColWidth="9" defaultRowHeight="15.75" customHeight="1"/>
  <cols>
    <col min="1" max="1" width="8.66666666666667" style="9" customWidth="1"/>
    <col min="2" max="2" width="19.6666666666667" style="9" customWidth="1"/>
    <col min="3" max="3" width="9.16666666666667" style="9" customWidth="1"/>
    <col min="4" max="4" width="7.5" style="9" customWidth="1"/>
    <col min="5" max="5" width="7.66666666666667" style="9" customWidth="1"/>
    <col min="6" max="7" width="7.16666666666667" style="9" customWidth="1"/>
    <col min="8" max="8" width="10.6666666666667" style="9" customWidth="1"/>
    <col min="9" max="10" width="15.6666666666667" style="9" customWidth="1"/>
    <col min="11" max="11" width="12.6666666666667" style="9" customWidth="1"/>
    <col min="12" max="12" width="10.6666666666667" style="9" customWidth="1"/>
    <col min="13" max="14" width="9" style="9" customWidth="1"/>
    <col min="15" max="16384" width="9" style="9"/>
  </cols>
  <sheetData>
    <row r="1" customHeight="1" spans="1:1">
      <c r="A1" s="10" t="s">
        <v>0</v>
      </c>
    </row>
    <row r="2" s="7" customFormat="1" ht="30" customHeight="1" spans="1:1">
      <c r="A2" s="11" t="s">
        <v>2770</v>
      </c>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2771</v>
      </c>
    </row>
    <row r="5" customHeight="1" spans="1:12">
      <c r="A5" s="9" t="str">
        <f>基本信息输入表!K6&amp;"："&amp;基本信息输入表!M6</f>
        <v>产权持有单位：昆明中石油昆仑车用天然气有限公司</v>
      </c>
      <c r="L5" s="13" t="s">
        <v>1484</v>
      </c>
    </row>
    <row r="6" s="8" customFormat="1" customHeight="1" spans="1:13">
      <c r="A6" s="17" t="s">
        <v>4</v>
      </c>
      <c r="B6" s="17" t="s">
        <v>2772</v>
      </c>
      <c r="C6" s="17" t="s">
        <v>2773</v>
      </c>
      <c r="D6" s="17" t="s">
        <v>1187</v>
      </c>
      <c r="E6" s="17" t="s">
        <v>2774</v>
      </c>
      <c r="F6" s="17" t="s">
        <v>2775</v>
      </c>
      <c r="G6" s="17" t="s">
        <v>887</v>
      </c>
      <c r="H6" s="17" t="s">
        <v>2776</v>
      </c>
      <c r="I6" s="18" t="s">
        <v>6</v>
      </c>
      <c r="J6" s="17" t="s">
        <v>7</v>
      </c>
      <c r="K6" s="17" t="s">
        <v>2777</v>
      </c>
      <c r="L6" s="17" t="s">
        <v>176</v>
      </c>
      <c r="M6" s="8" t="s">
        <v>1501</v>
      </c>
    </row>
    <row r="7" ht="12.75" customHeight="1" spans="1:13">
      <c r="A7" s="19" t="str">
        <f>IF(B7="","",ROW()-6)</f>
        <v/>
      </c>
      <c r="B7" s="20"/>
      <c r="C7" s="20"/>
      <c r="D7" s="21"/>
      <c r="E7" s="21"/>
      <c r="F7" s="35"/>
      <c r="G7" s="20"/>
      <c r="H7" s="65"/>
      <c r="I7" s="65"/>
      <c r="J7" s="65"/>
      <c r="K7" s="65"/>
      <c r="L7" s="20"/>
      <c r="M7" s="8" t="s">
        <v>2778</v>
      </c>
    </row>
    <row r="8" ht="12.75" customHeight="1" spans="1:13">
      <c r="A8" s="19" t="str">
        <f t="shared" ref="A8:A26" si="0">IF(B8="","",ROW()-6)</f>
        <v/>
      </c>
      <c r="B8" s="20"/>
      <c r="C8" s="20"/>
      <c r="D8" s="21"/>
      <c r="E8" s="21"/>
      <c r="F8" s="35"/>
      <c r="G8" s="20"/>
      <c r="H8" s="65"/>
      <c r="I8" s="65"/>
      <c r="J8" s="65"/>
      <c r="K8" s="65"/>
      <c r="L8" s="20"/>
      <c r="M8" s="8" t="s">
        <v>2779</v>
      </c>
    </row>
    <row r="9" ht="12.75" customHeight="1" spans="1:13">
      <c r="A9" s="19" t="str">
        <f t="shared" si="0"/>
        <v/>
      </c>
      <c r="B9" s="20"/>
      <c r="C9" s="20"/>
      <c r="D9" s="21"/>
      <c r="E9" s="21"/>
      <c r="F9" s="35"/>
      <c r="G9" s="20"/>
      <c r="H9" s="65"/>
      <c r="I9" s="65"/>
      <c r="J9" s="65"/>
      <c r="K9" s="65"/>
      <c r="L9" s="20"/>
      <c r="M9" s="8" t="s">
        <v>2780</v>
      </c>
    </row>
    <row r="10" ht="12.75" customHeight="1" spans="1:13">
      <c r="A10" s="19" t="str">
        <f t="shared" si="0"/>
        <v/>
      </c>
      <c r="B10" s="20"/>
      <c r="C10" s="20"/>
      <c r="D10" s="21"/>
      <c r="E10" s="21"/>
      <c r="F10" s="35"/>
      <c r="G10" s="20"/>
      <c r="H10" s="65"/>
      <c r="I10" s="65"/>
      <c r="J10" s="65"/>
      <c r="K10" s="65"/>
      <c r="L10" s="20"/>
      <c r="M10" s="8" t="s">
        <v>2781</v>
      </c>
    </row>
    <row r="11" ht="12.75" customHeight="1" spans="1:13">
      <c r="A11" s="19" t="str">
        <f t="shared" si="0"/>
        <v/>
      </c>
      <c r="B11" s="20"/>
      <c r="C11" s="20"/>
      <c r="D11" s="21"/>
      <c r="E11" s="21"/>
      <c r="F11" s="35"/>
      <c r="G11" s="20"/>
      <c r="H11" s="65"/>
      <c r="I11" s="65"/>
      <c r="J11" s="65"/>
      <c r="K11" s="65"/>
      <c r="L11" s="20"/>
      <c r="M11" s="8" t="s">
        <v>2782</v>
      </c>
    </row>
    <row r="12" ht="12.75" customHeight="1" spans="1:13">
      <c r="A12" s="19" t="str">
        <f t="shared" si="0"/>
        <v/>
      </c>
      <c r="B12" s="20"/>
      <c r="C12" s="20"/>
      <c r="D12" s="21"/>
      <c r="E12" s="21"/>
      <c r="F12" s="35"/>
      <c r="G12" s="20"/>
      <c r="H12" s="65"/>
      <c r="I12" s="65"/>
      <c r="J12" s="65"/>
      <c r="K12" s="65"/>
      <c r="L12" s="20"/>
      <c r="M12" s="8" t="s">
        <v>2783</v>
      </c>
    </row>
    <row r="13" ht="12.75" customHeight="1" spans="1:13">
      <c r="A13" s="19" t="str">
        <f t="shared" si="0"/>
        <v/>
      </c>
      <c r="B13" s="20"/>
      <c r="C13" s="20"/>
      <c r="D13" s="21"/>
      <c r="E13" s="21"/>
      <c r="F13" s="35"/>
      <c r="G13" s="20"/>
      <c r="H13" s="65"/>
      <c r="I13" s="65"/>
      <c r="J13" s="65"/>
      <c r="K13" s="65"/>
      <c r="L13" s="20"/>
      <c r="M13" s="8" t="s">
        <v>2784</v>
      </c>
    </row>
    <row r="14" ht="12.75" customHeight="1" spans="1:13">
      <c r="A14" s="19" t="str">
        <f t="shared" si="0"/>
        <v/>
      </c>
      <c r="B14" s="20"/>
      <c r="C14" s="20"/>
      <c r="D14" s="21"/>
      <c r="E14" s="21"/>
      <c r="F14" s="35"/>
      <c r="G14" s="20"/>
      <c r="H14" s="65"/>
      <c r="I14" s="65"/>
      <c r="J14" s="65"/>
      <c r="K14" s="65"/>
      <c r="L14" s="20"/>
      <c r="M14" s="8" t="s">
        <v>2785</v>
      </c>
    </row>
    <row r="15" ht="12.75" customHeight="1" spans="1:13">
      <c r="A15" s="19" t="str">
        <f t="shared" si="0"/>
        <v/>
      </c>
      <c r="B15" s="20"/>
      <c r="C15" s="20"/>
      <c r="D15" s="21"/>
      <c r="E15" s="21"/>
      <c r="F15" s="35"/>
      <c r="G15" s="20"/>
      <c r="H15" s="65"/>
      <c r="I15" s="65"/>
      <c r="J15" s="65"/>
      <c r="K15" s="65"/>
      <c r="L15" s="20"/>
      <c r="M15" s="8" t="s">
        <v>2786</v>
      </c>
    </row>
    <row r="16" ht="12.75" customHeight="1" spans="1:13">
      <c r="A16" s="19" t="str">
        <f t="shared" si="0"/>
        <v/>
      </c>
      <c r="B16" s="20"/>
      <c r="C16" s="20"/>
      <c r="D16" s="21"/>
      <c r="E16" s="21"/>
      <c r="F16" s="35"/>
      <c r="G16" s="20"/>
      <c r="H16" s="65"/>
      <c r="I16" s="65"/>
      <c r="J16" s="65"/>
      <c r="K16" s="65"/>
      <c r="L16" s="20"/>
      <c r="M16" s="8" t="s">
        <v>2787</v>
      </c>
    </row>
    <row r="17" ht="12.75" customHeight="1" spans="1:13">
      <c r="A17" s="19" t="str">
        <f t="shared" si="0"/>
        <v/>
      </c>
      <c r="B17" s="20"/>
      <c r="C17" s="20"/>
      <c r="D17" s="21"/>
      <c r="E17" s="21"/>
      <c r="F17" s="35"/>
      <c r="G17" s="20"/>
      <c r="H17" s="65"/>
      <c r="I17" s="65"/>
      <c r="J17" s="65"/>
      <c r="K17" s="65"/>
      <c r="L17" s="20"/>
      <c r="M17" s="8" t="s">
        <v>2788</v>
      </c>
    </row>
    <row r="18" ht="12.75" customHeight="1" spans="1:13">
      <c r="A18" s="19" t="str">
        <f t="shared" si="0"/>
        <v/>
      </c>
      <c r="B18" s="20"/>
      <c r="C18" s="20"/>
      <c r="D18" s="21"/>
      <c r="E18" s="21"/>
      <c r="F18" s="35"/>
      <c r="G18" s="20"/>
      <c r="H18" s="65"/>
      <c r="I18" s="65"/>
      <c r="J18" s="65"/>
      <c r="K18" s="65"/>
      <c r="L18" s="20"/>
      <c r="M18" s="8" t="s">
        <v>2789</v>
      </c>
    </row>
    <row r="19" ht="12.75" customHeight="1" spans="1:13">
      <c r="A19" s="19" t="str">
        <f t="shared" si="0"/>
        <v/>
      </c>
      <c r="B19" s="20"/>
      <c r="C19" s="20"/>
      <c r="D19" s="21"/>
      <c r="E19" s="21"/>
      <c r="F19" s="35"/>
      <c r="G19" s="20"/>
      <c r="H19" s="65"/>
      <c r="I19" s="65"/>
      <c r="J19" s="65"/>
      <c r="K19" s="65"/>
      <c r="L19" s="20"/>
      <c r="M19" s="8" t="s">
        <v>2790</v>
      </c>
    </row>
    <row r="20" ht="12.75" customHeight="1" spans="1:13">
      <c r="A20" s="19" t="str">
        <f t="shared" si="0"/>
        <v/>
      </c>
      <c r="B20" s="20"/>
      <c r="C20" s="20"/>
      <c r="D20" s="21"/>
      <c r="E20" s="21"/>
      <c r="F20" s="35"/>
      <c r="G20" s="20"/>
      <c r="H20" s="65"/>
      <c r="I20" s="65"/>
      <c r="J20" s="65"/>
      <c r="K20" s="65"/>
      <c r="L20" s="20"/>
      <c r="M20" s="8" t="s">
        <v>2791</v>
      </c>
    </row>
    <row r="21" ht="12.75" customHeight="1" spans="1:13">
      <c r="A21" s="19" t="str">
        <f t="shared" si="0"/>
        <v/>
      </c>
      <c r="B21" s="20"/>
      <c r="C21" s="20"/>
      <c r="D21" s="21"/>
      <c r="E21" s="21"/>
      <c r="F21" s="35"/>
      <c r="G21" s="20"/>
      <c r="H21" s="65"/>
      <c r="I21" s="65"/>
      <c r="J21" s="65"/>
      <c r="K21" s="65"/>
      <c r="L21" s="20"/>
      <c r="M21" s="8" t="s">
        <v>2792</v>
      </c>
    </row>
    <row r="22" ht="12.75" customHeight="1" spans="1:13">
      <c r="A22" s="19" t="str">
        <f t="shared" si="0"/>
        <v/>
      </c>
      <c r="B22" s="20"/>
      <c r="C22" s="20"/>
      <c r="D22" s="21"/>
      <c r="E22" s="21"/>
      <c r="F22" s="35"/>
      <c r="G22" s="20"/>
      <c r="H22" s="65"/>
      <c r="I22" s="65"/>
      <c r="J22" s="65"/>
      <c r="K22" s="65"/>
      <c r="L22" s="20"/>
      <c r="M22" s="8" t="s">
        <v>2793</v>
      </c>
    </row>
    <row r="23" ht="12.75" customHeight="1" spans="1:13">
      <c r="A23" s="19" t="str">
        <f t="shared" si="0"/>
        <v/>
      </c>
      <c r="B23" s="20"/>
      <c r="C23" s="20"/>
      <c r="D23" s="21"/>
      <c r="E23" s="21"/>
      <c r="F23" s="35"/>
      <c r="G23" s="20"/>
      <c r="H23" s="65"/>
      <c r="I23" s="65"/>
      <c r="J23" s="65"/>
      <c r="K23" s="65"/>
      <c r="L23" s="20"/>
      <c r="M23" s="8" t="s">
        <v>2794</v>
      </c>
    </row>
    <row r="24" ht="12.75" customHeight="1" spans="1:13">
      <c r="A24" s="19" t="str">
        <f t="shared" si="0"/>
        <v/>
      </c>
      <c r="B24" s="20"/>
      <c r="C24" s="20"/>
      <c r="D24" s="21"/>
      <c r="E24" s="21"/>
      <c r="F24" s="35"/>
      <c r="G24" s="20"/>
      <c r="H24" s="65"/>
      <c r="I24" s="65"/>
      <c r="J24" s="65"/>
      <c r="K24" s="65"/>
      <c r="L24" s="20"/>
      <c r="M24" s="8" t="s">
        <v>2795</v>
      </c>
    </row>
    <row r="25" ht="12.75" customHeight="1" spans="1:13">
      <c r="A25" s="19" t="str">
        <f t="shared" si="0"/>
        <v/>
      </c>
      <c r="B25" s="20"/>
      <c r="C25" s="20"/>
      <c r="D25" s="21"/>
      <c r="E25" s="21"/>
      <c r="F25" s="35"/>
      <c r="G25" s="20"/>
      <c r="H25" s="65"/>
      <c r="I25" s="65"/>
      <c r="J25" s="65"/>
      <c r="K25" s="65"/>
      <c r="L25" s="20"/>
      <c r="M25" s="8" t="s">
        <v>2796</v>
      </c>
    </row>
    <row r="26" ht="12.75" customHeight="1" spans="1:13">
      <c r="A26" s="19" t="str">
        <f t="shared" si="0"/>
        <v/>
      </c>
      <c r="B26" s="20"/>
      <c r="C26" s="20"/>
      <c r="D26" s="21"/>
      <c r="E26" s="21"/>
      <c r="F26" s="35"/>
      <c r="G26" s="20"/>
      <c r="H26" s="65"/>
      <c r="I26" s="65"/>
      <c r="J26" s="65"/>
      <c r="K26" s="65"/>
      <c r="L26" s="20"/>
      <c r="M26" s="8" t="s">
        <v>2797</v>
      </c>
    </row>
    <row r="27" customHeight="1" spans="1:12">
      <c r="A27" s="23" t="s">
        <v>1564</v>
      </c>
      <c r="B27" s="24"/>
      <c r="C27" s="37"/>
      <c r="D27" s="23"/>
      <c r="E27" s="23"/>
      <c r="F27" s="36"/>
      <c r="G27" s="23"/>
      <c r="H27" s="70"/>
      <c r="I27" s="70">
        <f>SUM(I7:I26)</f>
        <v>0</v>
      </c>
      <c r="J27" s="70">
        <f>SUM(J7:J26)</f>
        <v>0</v>
      </c>
      <c r="K27" s="70"/>
      <c r="L27" s="26"/>
    </row>
    <row r="28" customHeight="1" spans="1:13">
      <c r="A28" s="9" t="str">
        <f>基本信息输入表!$K$6&amp;"填表人："&amp;基本信息输入表!$M$85</f>
        <v>产权持有单位填表人：</v>
      </c>
      <c r="J28" s="9" t="str">
        <f>"评估人员："&amp;基本信息输入表!$Q$85</f>
        <v>评估人员：</v>
      </c>
      <c r="M28" s="9" t="s">
        <v>1523</v>
      </c>
    </row>
    <row r="29" customHeight="1" spans="1:1">
      <c r="A29" s="9" t="str">
        <f>"填表日期："&amp;YEAR(基本信息输入表!$O$85)&amp;"年"&amp;MONTH(基本信息输入表!$O$85)&amp;"月"&amp;DAY(基本信息输入表!$O$85)&amp;"日"</f>
        <v>填表日期：1900年1月0日</v>
      </c>
    </row>
  </sheetData>
  <mergeCells count="3">
    <mergeCell ref="A2:L2"/>
    <mergeCell ref="A3:L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7"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pageSetUpPr fitToPage="1"/>
  </sheetPr>
  <dimension ref="A1:J29"/>
  <sheetViews>
    <sheetView showGridLines="0" zoomScale="96" zoomScaleNormal="96" topLeftCell="A2" workbookViewId="0">
      <selection activeCell="H25" sqref="H25"/>
    </sheetView>
  </sheetViews>
  <sheetFormatPr defaultColWidth="9" defaultRowHeight="15.75" customHeight="1"/>
  <cols>
    <col min="1" max="1" width="5.66666666666667" style="9" customWidth="1"/>
    <col min="2" max="2" width="26.1666666666667" style="9" customWidth="1"/>
    <col min="3" max="4" width="7.66666666666667" style="9" customWidth="1"/>
    <col min="5" max="5" width="18" style="9" customWidth="1"/>
    <col min="6" max="7" width="15.6666666666667" style="9" customWidth="1"/>
    <col min="8" max="8" width="17.5" style="9" customWidth="1"/>
    <col min="9" max="9" width="16.6666666666667" style="9" customWidth="1"/>
    <col min="10" max="11" width="9" style="9" customWidth="1"/>
    <col min="12" max="16384" width="9" style="9"/>
  </cols>
  <sheetData>
    <row r="1" customHeight="1" spans="1:1">
      <c r="A1" s="10" t="s">
        <v>0</v>
      </c>
    </row>
    <row r="2" s="7" customFormat="1" ht="30" customHeight="1" spans="1:1">
      <c r="A2" s="11" t="s">
        <v>2798</v>
      </c>
    </row>
    <row r="3" customHeight="1" spans="1:1">
      <c r="A3" s="8" t="str">
        <f>"评估基准日："&amp;TEXT(基本信息输入表!M7,"yyyy年mm月dd日")</f>
        <v>评估基准日：2024年04月30日</v>
      </c>
    </row>
    <row r="4" ht="14.25" customHeight="1" spans="1:9">
      <c r="A4" s="8"/>
      <c r="B4" s="8"/>
      <c r="C4" s="8"/>
      <c r="D4" s="8"/>
      <c r="E4" s="8"/>
      <c r="F4" s="8"/>
      <c r="G4" s="8"/>
      <c r="H4" s="8"/>
      <c r="I4" s="13" t="s">
        <v>2799</v>
      </c>
    </row>
    <row r="5" customHeight="1" spans="1:9">
      <c r="A5" s="14" t="str">
        <f>基本信息输入表!K6&amp;"："&amp;基本信息输入表!M6</f>
        <v>产权持有单位：昆明中石油昆仑车用天然气有限公司</v>
      </c>
      <c r="B5" s="15"/>
      <c r="C5" s="15"/>
      <c r="D5" s="15"/>
      <c r="E5" s="16"/>
      <c r="I5" s="13" t="s">
        <v>1484</v>
      </c>
    </row>
    <row r="6" s="8" customFormat="1" customHeight="1" spans="1:10">
      <c r="A6" s="17" t="s">
        <v>4</v>
      </c>
      <c r="B6" s="17" t="s">
        <v>2800</v>
      </c>
      <c r="C6" s="17" t="s">
        <v>2801</v>
      </c>
      <c r="D6" s="17" t="s">
        <v>1496</v>
      </c>
      <c r="E6" s="17" t="s">
        <v>2802</v>
      </c>
      <c r="F6" s="18" t="s">
        <v>6</v>
      </c>
      <c r="G6" s="17" t="s">
        <v>7</v>
      </c>
      <c r="H6" s="17" t="s">
        <v>2777</v>
      </c>
      <c r="I6" s="17" t="s">
        <v>176</v>
      </c>
      <c r="J6" s="8" t="s">
        <v>1501</v>
      </c>
    </row>
    <row r="7" ht="12.75" customHeight="1" spans="1:10">
      <c r="A7" s="19" t="str">
        <f>IF(B7="","",ROW()-6)</f>
        <v/>
      </c>
      <c r="B7" s="20"/>
      <c r="C7" s="53"/>
      <c r="D7" s="22"/>
      <c r="E7" s="22"/>
      <c r="F7" s="22"/>
      <c r="G7" s="22"/>
      <c r="H7" s="22"/>
      <c r="I7" s="20"/>
      <c r="J7" s="8" t="s">
        <v>2803</v>
      </c>
    </row>
    <row r="8" ht="12.75" customHeight="1" spans="1:10">
      <c r="A8" s="19" t="str">
        <f t="shared" ref="A8:A26" si="0">IF(B8="","",ROW()-6)</f>
        <v/>
      </c>
      <c r="B8" s="20"/>
      <c r="C8" s="53"/>
      <c r="D8" s="22"/>
      <c r="E8" s="22"/>
      <c r="F8" s="22"/>
      <c r="G8" s="22"/>
      <c r="H8" s="22"/>
      <c r="I8" s="20"/>
      <c r="J8" s="8" t="s">
        <v>2804</v>
      </c>
    </row>
    <row r="9" ht="12.75" customHeight="1" spans="1:10">
      <c r="A9" s="19" t="str">
        <f t="shared" si="0"/>
        <v/>
      </c>
      <c r="B9" s="20"/>
      <c r="C9" s="53"/>
      <c r="D9" s="22"/>
      <c r="E9" s="22"/>
      <c r="F9" s="22"/>
      <c r="G9" s="22"/>
      <c r="H9" s="22"/>
      <c r="I9" s="20"/>
      <c r="J9" s="8" t="s">
        <v>2805</v>
      </c>
    </row>
    <row r="10" ht="12.75" customHeight="1" spans="1:10">
      <c r="A10" s="19" t="str">
        <f t="shared" si="0"/>
        <v/>
      </c>
      <c r="B10" s="20"/>
      <c r="C10" s="53"/>
      <c r="D10" s="22"/>
      <c r="E10" s="22"/>
      <c r="F10" s="22"/>
      <c r="G10" s="22"/>
      <c r="H10" s="22"/>
      <c r="I10" s="20"/>
      <c r="J10" s="8" t="s">
        <v>2806</v>
      </c>
    </row>
    <row r="11" ht="12.75" customHeight="1" spans="1:10">
      <c r="A11" s="19" t="str">
        <f t="shared" si="0"/>
        <v/>
      </c>
      <c r="B11" s="20"/>
      <c r="C11" s="53"/>
      <c r="D11" s="22"/>
      <c r="E11" s="22"/>
      <c r="F11" s="22"/>
      <c r="G11" s="22"/>
      <c r="H11" s="22"/>
      <c r="I11" s="20"/>
      <c r="J11" s="8" t="s">
        <v>2807</v>
      </c>
    </row>
    <row r="12" ht="12.75" customHeight="1" spans="1:10">
      <c r="A12" s="19" t="str">
        <f t="shared" si="0"/>
        <v/>
      </c>
      <c r="B12" s="20"/>
      <c r="C12" s="53"/>
      <c r="D12" s="22"/>
      <c r="E12" s="22"/>
      <c r="F12" s="22"/>
      <c r="G12" s="22"/>
      <c r="H12" s="22"/>
      <c r="I12" s="20"/>
      <c r="J12" s="8" t="s">
        <v>2808</v>
      </c>
    </row>
    <row r="13" ht="12.75" customHeight="1" spans="1:10">
      <c r="A13" s="19" t="str">
        <f t="shared" si="0"/>
        <v/>
      </c>
      <c r="B13" s="20"/>
      <c r="C13" s="53"/>
      <c r="D13" s="22"/>
      <c r="E13" s="22"/>
      <c r="F13" s="22"/>
      <c r="G13" s="22"/>
      <c r="H13" s="22"/>
      <c r="I13" s="20"/>
      <c r="J13" s="8" t="s">
        <v>2809</v>
      </c>
    </row>
    <row r="14" ht="12.75" customHeight="1" spans="1:10">
      <c r="A14" s="19" t="str">
        <f t="shared" si="0"/>
        <v/>
      </c>
      <c r="B14" s="20"/>
      <c r="C14" s="53"/>
      <c r="D14" s="22"/>
      <c r="E14" s="22"/>
      <c r="F14" s="22"/>
      <c r="G14" s="22"/>
      <c r="H14" s="22"/>
      <c r="I14" s="20"/>
      <c r="J14" s="8" t="s">
        <v>2810</v>
      </c>
    </row>
    <row r="15" ht="12.75" customHeight="1" spans="1:10">
      <c r="A15" s="19" t="str">
        <f t="shared" si="0"/>
        <v/>
      </c>
      <c r="B15" s="20"/>
      <c r="C15" s="53"/>
      <c r="D15" s="22"/>
      <c r="E15" s="22"/>
      <c r="F15" s="22"/>
      <c r="G15" s="22"/>
      <c r="H15" s="22"/>
      <c r="I15" s="20"/>
      <c r="J15" s="8" t="s">
        <v>2811</v>
      </c>
    </row>
    <row r="16" ht="12.75" customHeight="1" spans="1:10">
      <c r="A16" s="19" t="str">
        <f t="shared" si="0"/>
        <v/>
      </c>
      <c r="B16" s="20"/>
      <c r="C16" s="53"/>
      <c r="D16" s="22"/>
      <c r="E16" s="22"/>
      <c r="F16" s="22"/>
      <c r="G16" s="22"/>
      <c r="H16" s="22"/>
      <c r="I16" s="20"/>
      <c r="J16" s="8" t="s">
        <v>2812</v>
      </c>
    </row>
    <row r="17" ht="12.75" customHeight="1" spans="1:10">
      <c r="A17" s="19" t="str">
        <f t="shared" si="0"/>
        <v/>
      </c>
      <c r="B17" s="20"/>
      <c r="C17" s="53"/>
      <c r="D17" s="22"/>
      <c r="E17" s="22"/>
      <c r="F17" s="22"/>
      <c r="G17" s="22"/>
      <c r="H17" s="22"/>
      <c r="I17" s="20"/>
      <c r="J17" s="8" t="s">
        <v>2813</v>
      </c>
    </row>
    <row r="18" ht="12.75" customHeight="1" spans="1:10">
      <c r="A18" s="19" t="str">
        <f t="shared" si="0"/>
        <v/>
      </c>
      <c r="B18" s="20"/>
      <c r="C18" s="53"/>
      <c r="D18" s="22"/>
      <c r="E18" s="22"/>
      <c r="F18" s="22"/>
      <c r="G18" s="22"/>
      <c r="H18" s="22"/>
      <c r="I18" s="20"/>
      <c r="J18" s="8" t="s">
        <v>2814</v>
      </c>
    </row>
    <row r="19" ht="12.75" customHeight="1" spans="1:10">
      <c r="A19" s="19" t="str">
        <f t="shared" si="0"/>
        <v/>
      </c>
      <c r="B19" s="20"/>
      <c r="C19" s="53"/>
      <c r="D19" s="22"/>
      <c r="E19" s="22"/>
      <c r="F19" s="22"/>
      <c r="G19" s="22"/>
      <c r="H19" s="22"/>
      <c r="I19" s="20"/>
      <c r="J19" s="8" t="s">
        <v>2815</v>
      </c>
    </row>
    <row r="20" ht="12.75" customHeight="1" spans="1:10">
      <c r="A20" s="19" t="str">
        <f t="shared" si="0"/>
        <v/>
      </c>
      <c r="B20" s="20"/>
      <c r="C20" s="53"/>
      <c r="D20" s="22"/>
      <c r="E20" s="22"/>
      <c r="F20" s="22"/>
      <c r="G20" s="22"/>
      <c r="H20" s="22"/>
      <c r="I20" s="20"/>
      <c r="J20" s="8" t="s">
        <v>2816</v>
      </c>
    </row>
    <row r="21" ht="12.75" customHeight="1" spans="1:10">
      <c r="A21" s="19" t="str">
        <f t="shared" si="0"/>
        <v/>
      </c>
      <c r="B21" s="20"/>
      <c r="C21" s="53"/>
      <c r="D21" s="22"/>
      <c r="E21" s="22"/>
      <c r="F21" s="22"/>
      <c r="G21" s="22"/>
      <c r="H21" s="22"/>
      <c r="I21" s="20"/>
      <c r="J21" s="8" t="s">
        <v>2817</v>
      </c>
    </row>
    <row r="22" ht="12.75" customHeight="1" spans="1:10">
      <c r="A22" s="19" t="str">
        <f t="shared" si="0"/>
        <v/>
      </c>
      <c r="B22" s="20"/>
      <c r="C22" s="53"/>
      <c r="D22" s="22"/>
      <c r="E22" s="22"/>
      <c r="F22" s="22"/>
      <c r="G22" s="22"/>
      <c r="H22" s="22"/>
      <c r="I22" s="20"/>
      <c r="J22" s="8" t="s">
        <v>2818</v>
      </c>
    </row>
    <row r="23" ht="12.75" customHeight="1" spans="1:10">
      <c r="A23" s="19" t="str">
        <f t="shared" si="0"/>
        <v/>
      </c>
      <c r="B23" s="20"/>
      <c r="C23" s="53"/>
      <c r="D23" s="22"/>
      <c r="E23" s="22"/>
      <c r="F23" s="22"/>
      <c r="G23" s="22"/>
      <c r="H23" s="22"/>
      <c r="I23" s="20"/>
      <c r="J23" s="8" t="s">
        <v>2819</v>
      </c>
    </row>
    <row r="24" ht="12.75" customHeight="1" spans="1:10">
      <c r="A24" s="19" t="str">
        <f t="shared" si="0"/>
        <v/>
      </c>
      <c r="B24" s="20"/>
      <c r="C24" s="53"/>
      <c r="D24" s="22"/>
      <c r="E24" s="22"/>
      <c r="F24" s="22"/>
      <c r="G24" s="22"/>
      <c r="H24" s="22"/>
      <c r="I24" s="20"/>
      <c r="J24" s="8" t="s">
        <v>2820</v>
      </c>
    </row>
    <row r="25" ht="12.75" customHeight="1" spans="1:10">
      <c r="A25" s="19" t="str">
        <f t="shared" si="0"/>
        <v/>
      </c>
      <c r="B25" s="20"/>
      <c r="C25" s="53"/>
      <c r="D25" s="22"/>
      <c r="E25" s="22"/>
      <c r="F25" s="22"/>
      <c r="G25" s="22"/>
      <c r="H25" s="22"/>
      <c r="I25" s="20"/>
      <c r="J25" s="8" t="s">
        <v>2821</v>
      </c>
    </row>
    <row r="26" ht="12.75" customHeight="1" spans="1:10">
      <c r="A26" s="19" t="str">
        <f t="shared" si="0"/>
        <v/>
      </c>
      <c r="B26" s="20"/>
      <c r="C26" s="53"/>
      <c r="D26" s="22"/>
      <c r="E26" s="22"/>
      <c r="F26" s="22"/>
      <c r="G26" s="22"/>
      <c r="H26" s="22"/>
      <c r="I26" s="20"/>
      <c r="J26" s="8" t="s">
        <v>2822</v>
      </c>
    </row>
    <row r="27" customHeight="1" spans="1:9">
      <c r="A27" s="23" t="s">
        <v>1564</v>
      </c>
      <c r="B27" s="24"/>
      <c r="C27" s="23"/>
      <c r="D27" s="23"/>
      <c r="E27" s="23"/>
      <c r="F27" s="30">
        <f>SUM(F7:F26)</f>
        <v>0</v>
      </c>
      <c r="G27" s="30">
        <f>SUM(G7:G26)</f>
        <v>0</v>
      </c>
      <c r="H27" s="30"/>
      <c r="I27" s="26"/>
    </row>
    <row r="28" customHeight="1" spans="1:10">
      <c r="A28" s="9" t="str">
        <f>基本信息输入表!$K$6&amp;"填表人："&amp;基本信息输入表!$M$86</f>
        <v>产权持有单位填表人：</v>
      </c>
      <c r="G28" s="9" t="str">
        <f>"评估人员："&amp;基本信息输入表!$Q$86</f>
        <v>评估人员：</v>
      </c>
      <c r="J28" s="9" t="s">
        <v>1523</v>
      </c>
    </row>
    <row r="29" customHeight="1" spans="1:1">
      <c r="A29" s="9" t="str">
        <f>"填表日期："&amp;YEAR(基本信息输入表!$O$86)&amp;"年"&amp;MONTH(基本信息输入表!$O$86)&amp;"月"&amp;DAY(基本信息输入表!$O$86)&amp;"日"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9"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7">
    <pageSetUpPr fitToPage="1"/>
  </sheetPr>
  <dimension ref="A1:AF30"/>
  <sheetViews>
    <sheetView showGridLines="0" zoomScale="77" zoomScaleNormal="77" topLeftCell="Q1" workbookViewId="0">
      <selection activeCell="H25" sqref="H25"/>
    </sheetView>
  </sheetViews>
  <sheetFormatPr defaultColWidth="9" defaultRowHeight="15.75" customHeight="1"/>
  <cols>
    <col min="1" max="1" width="6.5" style="9" customWidth="1"/>
    <col min="2" max="2" width="22" style="9" customWidth="1"/>
    <col min="3" max="6" width="12.1666666666667" style="9" customWidth="1"/>
    <col min="7" max="7" width="11.6666666666667" style="9" customWidth="1"/>
    <col min="8" max="8" width="16.6666666666667" style="9" customWidth="1"/>
    <col min="9" max="9" width="10.6666666666667" style="9" customWidth="1"/>
    <col min="10" max="10" width="10.1666666666667" style="9" customWidth="1"/>
    <col min="11" max="11" width="18.1666666666667" style="9" customWidth="1"/>
    <col min="12" max="12" width="16.5" style="9" customWidth="1"/>
    <col min="13" max="13" width="14.6666666666667" style="9" customWidth="1"/>
    <col min="14" max="15" width="10.6666666666667" style="9" customWidth="1"/>
    <col min="16" max="16" width="9.66666666666667" style="9" customWidth="1"/>
    <col min="17" max="17" width="13.6666666666667" style="9" customWidth="1"/>
    <col min="18" max="18" width="12.1666666666667" style="9" customWidth="1"/>
    <col min="19" max="19" width="11.5" style="9" customWidth="1"/>
    <col min="20" max="20" width="21.1666666666667" style="9" customWidth="1"/>
    <col min="21" max="23" width="9.66666666666667" style="9" customWidth="1"/>
    <col min="24" max="24" width="13.5" style="9" customWidth="1"/>
    <col min="25" max="26" width="9.66666666666667" style="9" customWidth="1"/>
    <col min="27" max="27" width="4.66666666666667" style="9" customWidth="1"/>
    <col min="28" max="28" width="11" style="9" customWidth="1"/>
    <col min="29" max="30" width="15.6666666666667" style="9" customWidth="1"/>
    <col min="31" max="31" width="9.66666666666667" style="9" customWidth="1"/>
    <col min="32" max="33" width="9" style="9" customWidth="1"/>
    <col min="34" max="16384" width="9" style="9"/>
  </cols>
  <sheetData>
    <row r="1" customHeight="1" spans="1:1">
      <c r="A1" s="10" t="s">
        <v>0</v>
      </c>
    </row>
    <row r="2" s="7" customFormat="1" ht="30" customHeight="1" spans="1:1">
      <c r="A2" s="11" t="s">
        <v>2823</v>
      </c>
    </row>
    <row r="3" customHeight="1" spans="1:1">
      <c r="A3" s="8" t="str">
        <f>"评估基准日："&amp;TEXT(基本信息输入表!M7,"yyyy年mm月dd日")</f>
        <v>评估基准日：2024年04月30日</v>
      </c>
    </row>
    <row r="4" ht="14.25" customHeight="1" spans="1:3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13" t="s">
        <v>2824</v>
      </c>
    </row>
    <row r="5" customHeight="1" spans="1:31">
      <c r="A5" s="16" t="str">
        <f>基本信息输入表!K6&amp;"："&amp;基本信息输入表!M6</f>
        <v>产权持有单位：昆明中石油昆仑车用天然气有限公司</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E5" s="13" t="s">
        <v>1484</v>
      </c>
    </row>
    <row r="6" s="8" customFormat="1" customHeight="1" spans="1:32">
      <c r="A6" s="32" t="s">
        <v>4</v>
      </c>
      <c r="B6" s="32" t="s">
        <v>1051</v>
      </c>
      <c r="C6" s="32" t="s">
        <v>1052</v>
      </c>
      <c r="D6" s="32" t="s">
        <v>737</v>
      </c>
      <c r="E6" s="32" t="s">
        <v>1053</v>
      </c>
      <c r="F6" s="32" t="s">
        <v>1054</v>
      </c>
      <c r="G6" s="58" t="s">
        <v>2825</v>
      </c>
      <c r="H6" s="58" t="s">
        <v>2826</v>
      </c>
      <c r="I6" s="62" t="s">
        <v>2827</v>
      </c>
      <c r="J6" s="63" t="s">
        <v>2828</v>
      </c>
      <c r="K6" s="58" t="s">
        <v>2829</v>
      </c>
      <c r="L6" s="62" t="s">
        <v>2802</v>
      </c>
      <c r="M6" s="62" t="s">
        <v>2830</v>
      </c>
      <c r="N6" s="64" t="s">
        <v>2831</v>
      </c>
      <c r="O6" s="64"/>
      <c r="P6" s="64"/>
      <c r="Q6" s="64"/>
      <c r="R6" s="64"/>
      <c r="S6" s="64"/>
      <c r="T6" s="64" t="s">
        <v>2832</v>
      </c>
      <c r="U6" s="64"/>
      <c r="V6" s="64"/>
      <c r="W6" s="64"/>
      <c r="X6" s="64" t="s">
        <v>2833</v>
      </c>
      <c r="Y6" s="64"/>
      <c r="Z6" s="64"/>
      <c r="AA6" s="32" t="s">
        <v>2834</v>
      </c>
      <c r="AB6" s="32" t="s">
        <v>1496</v>
      </c>
      <c r="AC6" s="32" t="s">
        <v>6</v>
      </c>
      <c r="AD6" s="32" t="s">
        <v>7</v>
      </c>
      <c r="AE6" s="32" t="s">
        <v>176</v>
      </c>
      <c r="AF6" s="8" t="s">
        <v>1501</v>
      </c>
    </row>
    <row r="7" s="8" customFormat="1" ht="32" customHeight="1" spans="1:31">
      <c r="A7" s="32"/>
      <c r="B7" s="32"/>
      <c r="C7" s="32"/>
      <c r="D7" s="32"/>
      <c r="E7" s="32"/>
      <c r="F7" s="32"/>
      <c r="G7" s="58"/>
      <c r="H7" s="58"/>
      <c r="I7" s="62"/>
      <c r="J7" s="63"/>
      <c r="K7" s="58"/>
      <c r="L7" s="62"/>
      <c r="M7" s="62"/>
      <c r="N7" s="64" t="s">
        <v>2835</v>
      </c>
      <c r="O7" s="64" t="s">
        <v>2836</v>
      </c>
      <c r="P7" s="64" t="s">
        <v>2837</v>
      </c>
      <c r="Q7" s="64" t="s">
        <v>2838</v>
      </c>
      <c r="R7" s="64" t="s">
        <v>2839</v>
      </c>
      <c r="S7" s="64" t="s">
        <v>2840</v>
      </c>
      <c r="T7" s="64" t="s">
        <v>2841</v>
      </c>
      <c r="U7" s="64" t="s">
        <v>2842</v>
      </c>
      <c r="V7" s="64" t="s">
        <v>2843</v>
      </c>
      <c r="W7" s="64" t="s">
        <v>2844</v>
      </c>
      <c r="X7" s="64" t="s">
        <v>2845</v>
      </c>
      <c r="Y7" s="64" t="s">
        <v>2846</v>
      </c>
      <c r="Z7" s="64" t="s">
        <v>2847</v>
      </c>
      <c r="AA7" s="32"/>
      <c r="AB7" s="32"/>
      <c r="AC7" s="32"/>
      <c r="AD7" s="32"/>
      <c r="AE7" s="32"/>
    </row>
    <row r="8" ht="12.75" customHeight="1" spans="1:32">
      <c r="A8" s="19" t="str">
        <f>IF(B8="","",ROW()-6)</f>
        <v/>
      </c>
      <c r="B8" s="20"/>
      <c r="C8" s="20"/>
      <c r="D8" s="33"/>
      <c r="E8" s="59"/>
      <c r="F8" s="59"/>
      <c r="G8" s="35"/>
      <c r="H8" s="22"/>
      <c r="I8" s="22"/>
      <c r="J8" s="22"/>
      <c r="K8" s="22"/>
      <c r="L8" s="22"/>
      <c r="M8" s="20"/>
      <c r="N8" s="20"/>
      <c r="O8" s="20"/>
      <c r="P8" s="22"/>
      <c r="Q8" s="22"/>
      <c r="R8" s="22"/>
      <c r="S8" s="22"/>
      <c r="T8" s="20"/>
      <c r="U8" s="59"/>
      <c r="V8" s="59"/>
      <c r="W8" s="59"/>
      <c r="X8" s="20"/>
      <c r="Y8" s="59"/>
      <c r="Z8" s="59"/>
      <c r="AA8" s="67"/>
      <c r="AB8" s="55"/>
      <c r="AC8" s="22"/>
      <c r="AD8" s="22"/>
      <c r="AE8" s="20"/>
      <c r="AF8" s="8" t="s">
        <v>2848</v>
      </c>
    </row>
    <row r="9" ht="12.75" customHeight="1" spans="1:32">
      <c r="A9" s="19" t="str">
        <f t="shared" ref="A9:A27" si="0">IF(B9="","",ROW()-6)</f>
        <v/>
      </c>
      <c r="B9" s="20"/>
      <c r="C9" s="20"/>
      <c r="D9" s="33"/>
      <c r="E9" s="59"/>
      <c r="F9" s="59"/>
      <c r="G9" s="35"/>
      <c r="H9" s="22"/>
      <c r="I9" s="22"/>
      <c r="J9" s="22"/>
      <c r="K9" s="22"/>
      <c r="L9" s="22"/>
      <c r="M9" s="20"/>
      <c r="N9" s="20"/>
      <c r="O9" s="20"/>
      <c r="P9" s="22"/>
      <c r="Q9" s="22"/>
      <c r="R9" s="22"/>
      <c r="S9" s="22"/>
      <c r="T9" s="20"/>
      <c r="U9" s="59"/>
      <c r="V9" s="59"/>
      <c r="W9" s="59"/>
      <c r="X9" s="20"/>
      <c r="Y9" s="59"/>
      <c r="Z9" s="59"/>
      <c r="AA9" s="67"/>
      <c r="AB9" s="55"/>
      <c r="AC9" s="22"/>
      <c r="AD9" s="22"/>
      <c r="AE9" s="20"/>
      <c r="AF9" s="8" t="s">
        <v>2849</v>
      </c>
    </row>
    <row r="10" ht="12.75" customHeight="1" spans="1:32">
      <c r="A10" s="19" t="str">
        <f t="shared" si="0"/>
        <v/>
      </c>
      <c r="B10" s="20"/>
      <c r="C10" s="20"/>
      <c r="D10" s="33"/>
      <c r="E10" s="59"/>
      <c r="F10" s="59"/>
      <c r="G10" s="35"/>
      <c r="H10" s="22"/>
      <c r="I10" s="22"/>
      <c r="J10" s="22"/>
      <c r="K10" s="22"/>
      <c r="L10" s="22"/>
      <c r="M10" s="20"/>
      <c r="N10" s="20"/>
      <c r="O10" s="20"/>
      <c r="P10" s="22"/>
      <c r="Q10" s="22"/>
      <c r="R10" s="22"/>
      <c r="S10" s="22"/>
      <c r="T10" s="20"/>
      <c r="U10" s="59"/>
      <c r="V10" s="59"/>
      <c r="W10" s="59"/>
      <c r="X10" s="20"/>
      <c r="Y10" s="59"/>
      <c r="Z10" s="59"/>
      <c r="AA10" s="67"/>
      <c r="AB10" s="55"/>
      <c r="AC10" s="22"/>
      <c r="AD10" s="22"/>
      <c r="AE10" s="20"/>
      <c r="AF10" s="8" t="s">
        <v>2850</v>
      </c>
    </row>
    <row r="11" ht="12.75" customHeight="1" spans="1:32">
      <c r="A11" s="19" t="str">
        <f t="shared" si="0"/>
        <v/>
      </c>
      <c r="B11" s="20"/>
      <c r="C11" s="20"/>
      <c r="D11" s="33"/>
      <c r="E11" s="59"/>
      <c r="F11" s="59"/>
      <c r="G11" s="35"/>
      <c r="H11" s="22"/>
      <c r="I11" s="22"/>
      <c r="J11" s="22"/>
      <c r="K11" s="22"/>
      <c r="L11" s="22"/>
      <c r="M11" s="20"/>
      <c r="N11" s="20"/>
      <c r="O11" s="20"/>
      <c r="P11" s="22"/>
      <c r="Q11" s="22"/>
      <c r="R11" s="22"/>
      <c r="S11" s="22"/>
      <c r="T11" s="20"/>
      <c r="U11" s="59"/>
      <c r="V11" s="59"/>
      <c r="W11" s="59"/>
      <c r="X11" s="20"/>
      <c r="Y11" s="59"/>
      <c r="Z11" s="59"/>
      <c r="AA11" s="67"/>
      <c r="AB11" s="55"/>
      <c r="AC11" s="22"/>
      <c r="AD11" s="22"/>
      <c r="AE11" s="20"/>
      <c r="AF11" s="8" t="s">
        <v>2851</v>
      </c>
    </row>
    <row r="12" ht="12.75" customHeight="1" spans="1:32">
      <c r="A12" s="19" t="str">
        <f t="shared" si="0"/>
        <v/>
      </c>
      <c r="B12" s="20"/>
      <c r="C12" s="20"/>
      <c r="D12" s="33"/>
      <c r="E12" s="59"/>
      <c r="F12" s="59"/>
      <c r="G12" s="35"/>
      <c r="H12" s="22"/>
      <c r="I12" s="22"/>
      <c r="J12" s="22"/>
      <c r="K12" s="22"/>
      <c r="L12" s="22"/>
      <c r="M12" s="20"/>
      <c r="N12" s="20"/>
      <c r="O12" s="20"/>
      <c r="P12" s="22"/>
      <c r="Q12" s="22"/>
      <c r="R12" s="22"/>
      <c r="S12" s="22"/>
      <c r="T12" s="20"/>
      <c r="U12" s="59"/>
      <c r="V12" s="59"/>
      <c r="W12" s="59"/>
      <c r="X12" s="20"/>
      <c r="Y12" s="59"/>
      <c r="Z12" s="59"/>
      <c r="AA12" s="67"/>
      <c r="AB12" s="55"/>
      <c r="AC12" s="22"/>
      <c r="AD12" s="22"/>
      <c r="AE12" s="20"/>
      <c r="AF12" s="8" t="s">
        <v>2852</v>
      </c>
    </row>
    <row r="13" ht="12.75" customHeight="1" spans="1:32">
      <c r="A13" s="19" t="str">
        <f t="shared" si="0"/>
        <v/>
      </c>
      <c r="B13" s="20"/>
      <c r="C13" s="20"/>
      <c r="D13" s="33"/>
      <c r="E13" s="59"/>
      <c r="F13" s="59"/>
      <c r="G13" s="35"/>
      <c r="H13" s="22"/>
      <c r="I13" s="22"/>
      <c r="J13" s="22"/>
      <c r="K13" s="22"/>
      <c r="L13" s="22"/>
      <c r="M13" s="20"/>
      <c r="N13" s="20"/>
      <c r="O13" s="20"/>
      <c r="P13" s="22"/>
      <c r="Q13" s="22"/>
      <c r="R13" s="22"/>
      <c r="S13" s="22"/>
      <c r="T13" s="20"/>
      <c r="U13" s="59"/>
      <c r="V13" s="59"/>
      <c r="W13" s="59"/>
      <c r="X13" s="20"/>
      <c r="Y13" s="59"/>
      <c r="Z13" s="59"/>
      <c r="AA13" s="67"/>
      <c r="AB13" s="55"/>
      <c r="AC13" s="22"/>
      <c r="AD13" s="22"/>
      <c r="AE13" s="20"/>
      <c r="AF13" s="8" t="s">
        <v>2853</v>
      </c>
    </row>
    <row r="14" ht="12.75" customHeight="1" spans="1:32">
      <c r="A14" s="19" t="str">
        <f t="shared" si="0"/>
        <v/>
      </c>
      <c r="B14" s="20"/>
      <c r="C14" s="20"/>
      <c r="D14" s="33"/>
      <c r="E14" s="59"/>
      <c r="F14" s="59"/>
      <c r="G14" s="35"/>
      <c r="H14" s="22"/>
      <c r="I14" s="22"/>
      <c r="J14" s="22"/>
      <c r="K14" s="22"/>
      <c r="L14" s="22"/>
      <c r="M14" s="20"/>
      <c r="N14" s="20"/>
      <c r="O14" s="20"/>
      <c r="P14" s="22"/>
      <c r="Q14" s="22"/>
      <c r="R14" s="22"/>
      <c r="S14" s="22"/>
      <c r="T14" s="20"/>
      <c r="U14" s="59"/>
      <c r="V14" s="59"/>
      <c r="W14" s="59"/>
      <c r="X14" s="20"/>
      <c r="Y14" s="59"/>
      <c r="Z14" s="59"/>
      <c r="AA14" s="67"/>
      <c r="AB14" s="55"/>
      <c r="AC14" s="22"/>
      <c r="AD14" s="22"/>
      <c r="AE14" s="20"/>
      <c r="AF14" s="8" t="s">
        <v>2854</v>
      </c>
    </row>
    <row r="15" ht="12.75" customHeight="1" spans="1:32">
      <c r="A15" s="19" t="str">
        <f t="shared" si="0"/>
        <v/>
      </c>
      <c r="B15" s="20"/>
      <c r="C15" s="20"/>
      <c r="D15" s="33"/>
      <c r="E15" s="59"/>
      <c r="F15" s="59"/>
      <c r="G15" s="35"/>
      <c r="H15" s="22"/>
      <c r="I15" s="22"/>
      <c r="J15" s="22"/>
      <c r="K15" s="22"/>
      <c r="L15" s="22"/>
      <c r="M15" s="20"/>
      <c r="N15" s="20"/>
      <c r="O15" s="20"/>
      <c r="P15" s="22"/>
      <c r="Q15" s="22"/>
      <c r="R15" s="22"/>
      <c r="S15" s="22"/>
      <c r="T15" s="20"/>
      <c r="U15" s="59"/>
      <c r="V15" s="59"/>
      <c r="W15" s="59"/>
      <c r="X15" s="20"/>
      <c r="Y15" s="59"/>
      <c r="Z15" s="59"/>
      <c r="AA15" s="67"/>
      <c r="AB15" s="55"/>
      <c r="AC15" s="22"/>
      <c r="AD15" s="22"/>
      <c r="AE15" s="20"/>
      <c r="AF15" s="8" t="s">
        <v>2855</v>
      </c>
    </row>
    <row r="16" ht="12.75" customHeight="1" spans="1:32">
      <c r="A16" s="19" t="str">
        <f t="shared" si="0"/>
        <v/>
      </c>
      <c r="B16" s="20"/>
      <c r="C16" s="20"/>
      <c r="D16" s="33"/>
      <c r="E16" s="59"/>
      <c r="F16" s="59"/>
      <c r="G16" s="35"/>
      <c r="H16" s="22"/>
      <c r="I16" s="22"/>
      <c r="J16" s="22"/>
      <c r="K16" s="22"/>
      <c r="L16" s="22"/>
      <c r="M16" s="20"/>
      <c r="N16" s="20"/>
      <c r="O16" s="20"/>
      <c r="P16" s="22"/>
      <c r="Q16" s="22"/>
      <c r="R16" s="22"/>
      <c r="S16" s="22"/>
      <c r="T16" s="20"/>
      <c r="U16" s="59"/>
      <c r="V16" s="59"/>
      <c r="W16" s="59"/>
      <c r="X16" s="20"/>
      <c r="Y16" s="59"/>
      <c r="Z16" s="59"/>
      <c r="AA16" s="67"/>
      <c r="AB16" s="55"/>
      <c r="AC16" s="22"/>
      <c r="AD16" s="22"/>
      <c r="AE16" s="20"/>
      <c r="AF16" s="8" t="s">
        <v>2856</v>
      </c>
    </row>
    <row r="17" ht="12.75" customHeight="1" spans="1:32">
      <c r="A17" s="19" t="str">
        <f t="shared" si="0"/>
        <v/>
      </c>
      <c r="B17" s="20"/>
      <c r="C17" s="20"/>
      <c r="D17" s="33"/>
      <c r="E17" s="59"/>
      <c r="F17" s="59"/>
      <c r="G17" s="35"/>
      <c r="H17" s="22"/>
      <c r="I17" s="22"/>
      <c r="J17" s="22"/>
      <c r="K17" s="22"/>
      <c r="L17" s="22"/>
      <c r="M17" s="20"/>
      <c r="N17" s="20"/>
      <c r="O17" s="20"/>
      <c r="P17" s="22"/>
      <c r="Q17" s="22"/>
      <c r="R17" s="22"/>
      <c r="S17" s="22"/>
      <c r="T17" s="20"/>
      <c r="U17" s="59"/>
      <c r="V17" s="59"/>
      <c r="W17" s="59"/>
      <c r="X17" s="20"/>
      <c r="Y17" s="59"/>
      <c r="Z17" s="59"/>
      <c r="AA17" s="67"/>
      <c r="AB17" s="55"/>
      <c r="AC17" s="22"/>
      <c r="AD17" s="22"/>
      <c r="AE17" s="20"/>
      <c r="AF17" s="8" t="s">
        <v>2857</v>
      </c>
    </row>
    <row r="18" ht="12.75" customHeight="1" spans="1:32">
      <c r="A18" s="19" t="str">
        <f t="shared" si="0"/>
        <v/>
      </c>
      <c r="B18" s="20"/>
      <c r="C18" s="20"/>
      <c r="D18" s="33"/>
      <c r="E18" s="59"/>
      <c r="F18" s="59"/>
      <c r="G18" s="35"/>
      <c r="H18" s="22"/>
      <c r="I18" s="22"/>
      <c r="J18" s="22"/>
      <c r="K18" s="22"/>
      <c r="L18" s="22"/>
      <c r="M18" s="20"/>
      <c r="N18" s="20"/>
      <c r="O18" s="20"/>
      <c r="P18" s="22"/>
      <c r="Q18" s="22"/>
      <c r="R18" s="22"/>
      <c r="S18" s="22"/>
      <c r="T18" s="20"/>
      <c r="U18" s="59"/>
      <c r="V18" s="59"/>
      <c r="W18" s="59"/>
      <c r="X18" s="20"/>
      <c r="Y18" s="59"/>
      <c r="Z18" s="59"/>
      <c r="AA18" s="67"/>
      <c r="AB18" s="55"/>
      <c r="AC18" s="22"/>
      <c r="AD18" s="22"/>
      <c r="AE18" s="20"/>
      <c r="AF18" s="8" t="s">
        <v>2858</v>
      </c>
    </row>
    <row r="19" ht="12.75" customHeight="1" spans="1:32">
      <c r="A19" s="19" t="str">
        <f t="shared" si="0"/>
        <v/>
      </c>
      <c r="B19" s="20"/>
      <c r="C19" s="20"/>
      <c r="D19" s="33"/>
      <c r="E19" s="59"/>
      <c r="F19" s="59"/>
      <c r="G19" s="35"/>
      <c r="H19" s="22"/>
      <c r="I19" s="22"/>
      <c r="J19" s="22"/>
      <c r="K19" s="22"/>
      <c r="L19" s="22"/>
      <c r="M19" s="20"/>
      <c r="N19" s="20"/>
      <c r="O19" s="20"/>
      <c r="P19" s="22"/>
      <c r="Q19" s="22"/>
      <c r="R19" s="22"/>
      <c r="S19" s="22"/>
      <c r="T19" s="20"/>
      <c r="U19" s="59"/>
      <c r="V19" s="59"/>
      <c r="W19" s="59"/>
      <c r="X19" s="20"/>
      <c r="Y19" s="59"/>
      <c r="Z19" s="59"/>
      <c r="AA19" s="67"/>
      <c r="AB19" s="55"/>
      <c r="AC19" s="22"/>
      <c r="AD19" s="22"/>
      <c r="AE19" s="20"/>
      <c r="AF19" s="8" t="s">
        <v>2859</v>
      </c>
    </row>
    <row r="20" ht="12.75" customHeight="1" spans="1:32">
      <c r="A20" s="19" t="str">
        <f t="shared" si="0"/>
        <v/>
      </c>
      <c r="B20" s="20"/>
      <c r="C20" s="20"/>
      <c r="D20" s="33"/>
      <c r="E20" s="59"/>
      <c r="F20" s="59"/>
      <c r="G20" s="35"/>
      <c r="H20" s="22"/>
      <c r="I20" s="22"/>
      <c r="J20" s="22"/>
      <c r="K20" s="22"/>
      <c r="L20" s="22"/>
      <c r="M20" s="20"/>
      <c r="N20" s="20"/>
      <c r="O20" s="20"/>
      <c r="P20" s="22"/>
      <c r="Q20" s="22"/>
      <c r="R20" s="22"/>
      <c r="S20" s="22"/>
      <c r="T20" s="20"/>
      <c r="U20" s="59"/>
      <c r="V20" s="59"/>
      <c r="W20" s="59"/>
      <c r="X20" s="20"/>
      <c r="Y20" s="59"/>
      <c r="Z20" s="59"/>
      <c r="AA20" s="67"/>
      <c r="AB20" s="55"/>
      <c r="AC20" s="22"/>
      <c r="AD20" s="22"/>
      <c r="AE20" s="20"/>
      <c r="AF20" s="8" t="s">
        <v>2860</v>
      </c>
    </row>
    <row r="21" ht="12.75" customHeight="1" spans="1:32">
      <c r="A21" s="19" t="str">
        <f t="shared" si="0"/>
        <v/>
      </c>
      <c r="B21" s="20"/>
      <c r="C21" s="20"/>
      <c r="D21" s="33"/>
      <c r="E21" s="59"/>
      <c r="F21" s="59"/>
      <c r="G21" s="35"/>
      <c r="H21" s="22"/>
      <c r="I21" s="22"/>
      <c r="J21" s="22"/>
      <c r="K21" s="22"/>
      <c r="L21" s="22"/>
      <c r="M21" s="20"/>
      <c r="N21" s="20"/>
      <c r="O21" s="20"/>
      <c r="P21" s="22"/>
      <c r="Q21" s="22"/>
      <c r="R21" s="22"/>
      <c r="S21" s="22"/>
      <c r="T21" s="20"/>
      <c r="U21" s="59"/>
      <c r="V21" s="59"/>
      <c r="W21" s="59"/>
      <c r="X21" s="20"/>
      <c r="Y21" s="59"/>
      <c r="Z21" s="59"/>
      <c r="AA21" s="67"/>
      <c r="AB21" s="55"/>
      <c r="AC21" s="22"/>
      <c r="AD21" s="22"/>
      <c r="AE21" s="20"/>
      <c r="AF21" s="8" t="s">
        <v>2861</v>
      </c>
    </row>
    <row r="22" ht="12.75" customHeight="1" spans="1:32">
      <c r="A22" s="19" t="str">
        <f t="shared" si="0"/>
        <v/>
      </c>
      <c r="B22" s="20"/>
      <c r="C22" s="20"/>
      <c r="D22" s="33"/>
      <c r="E22" s="59"/>
      <c r="F22" s="59"/>
      <c r="G22" s="35"/>
      <c r="H22" s="22"/>
      <c r="I22" s="22"/>
      <c r="J22" s="22"/>
      <c r="K22" s="22"/>
      <c r="L22" s="22"/>
      <c r="M22" s="20"/>
      <c r="N22" s="20"/>
      <c r="O22" s="20"/>
      <c r="P22" s="22"/>
      <c r="Q22" s="22"/>
      <c r="R22" s="22"/>
      <c r="S22" s="22"/>
      <c r="T22" s="20"/>
      <c r="U22" s="59"/>
      <c r="V22" s="59"/>
      <c r="W22" s="59"/>
      <c r="X22" s="20"/>
      <c r="Y22" s="59"/>
      <c r="Z22" s="59"/>
      <c r="AA22" s="67"/>
      <c r="AB22" s="55"/>
      <c r="AC22" s="22"/>
      <c r="AD22" s="22"/>
      <c r="AE22" s="20"/>
      <c r="AF22" s="8" t="s">
        <v>2862</v>
      </c>
    </row>
    <row r="23" ht="12.75" customHeight="1" spans="1:32">
      <c r="A23" s="19" t="str">
        <f t="shared" si="0"/>
        <v/>
      </c>
      <c r="B23" s="20"/>
      <c r="C23" s="20"/>
      <c r="D23" s="33"/>
      <c r="E23" s="59"/>
      <c r="F23" s="59"/>
      <c r="G23" s="35"/>
      <c r="H23" s="22"/>
      <c r="I23" s="22"/>
      <c r="J23" s="22"/>
      <c r="K23" s="22"/>
      <c r="L23" s="22"/>
      <c r="M23" s="20"/>
      <c r="N23" s="20"/>
      <c r="O23" s="20"/>
      <c r="P23" s="22"/>
      <c r="Q23" s="22"/>
      <c r="R23" s="22"/>
      <c r="S23" s="22"/>
      <c r="T23" s="20"/>
      <c r="U23" s="59"/>
      <c r="V23" s="59"/>
      <c r="W23" s="59"/>
      <c r="X23" s="20"/>
      <c r="Y23" s="59"/>
      <c r="Z23" s="59"/>
      <c r="AA23" s="67"/>
      <c r="AB23" s="55"/>
      <c r="AC23" s="22"/>
      <c r="AD23" s="22"/>
      <c r="AE23" s="20"/>
      <c r="AF23" s="8" t="s">
        <v>2863</v>
      </c>
    </row>
    <row r="24" ht="12.75" customHeight="1" spans="1:32">
      <c r="A24" s="19" t="str">
        <f t="shared" si="0"/>
        <v/>
      </c>
      <c r="B24" s="20"/>
      <c r="C24" s="20"/>
      <c r="D24" s="33"/>
      <c r="E24" s="59"/>
      <c r="F24" s="59"/>
      <c r="G24" s="35"/>
      <c r="H24" s="22"/>
      <c r="I24" s="22"/>
      <c r="J24" s="22"/>
      <c r="K24" s="22"/>
      <c r="L24" s="22"/>
      <c r="M24" s="20"/>
      <c r="N24" s="20"/>
      <c r="O24" s="20"/>
      <c r="P24" s="22"/>
      <c r="Q24" s="22"/>
      <c r="R24" s="22"/>
      <c r="S24" s="22"/>
      <c r="T24" s="20"/>
      <c r="U24" s="59"/>
      <c r="V24" s="59"/>
      <c r="W24" s="59"/>
      <c r="X24" s="20"/>
      <c r="Y24" s="59"/>
      <c r="Z24" s="59"/>
      <c r="AA24" s="67"/>
      <c r="AB24" s="55"/>
      <c r="AC24" s="22"/>
      <c r="AD24" s="22"/>
      <c r="AE24" s="20"/>
      <c r="AF24" s="8" t="s">
        <v>2864</v>
      </c>
    </row>
    <row r="25" ht="12.75" customHeight="1" spans="1:32">
      <c r="A25" s="19" t="str">
        <f t="shared" si="0"/>
        <v/>
      </c>
      <c r="B25" s="20"/>
      <c r="C25" s="20"/>
      <c r="D25" s="33"/>
      <c r="E25" s="59"/>
      <c r="F25" s="59"/>
      <c r="G25" s="35"/>
      <c r="H25" s="22"/>
      <c r="I25" s="22"/>
      <c r="J25" s="22"/>
      <c r="K25" s="22"/>
      <c r="L25" s="22"/>
      <c r="M25" s="20"/>
      <c r="N25" s="20"/>
      <c r="O25" s="20"/>
      <c r="P25" s="22"/>
      <c r="Q25" s="22"/>
      <c r="R25" s="22"/>
      <c r="S25" s="22"/>
      <c r="T25" s="20"/>
      <c r="U25" s="59"/>
      <c r="V25" s="59"/>
      <c r="W25" s="59"/>
      <c r="X25" s="20"/>
      <c r="Y25" s="59"/>
      <c r="Z25" s="59"/>
      <c r="AA25" s="67"/>
      <c r="AB25" s="55"/>
      <c r="AC25" s="22"/>
      <c r="AD25" s="22"/>
      <c r="AE25" s="20"/>
      <c r="AF25" s="8" t="s">
        <v>2865</v>
      </c>
    </row>
    <row r="26" ht="12.75" customHeight="1" spans="1:32">
      <c r="A26" s="19" t="str">
        <f t="shared" si="0"/>
        <v/>
      </c>
      <c r="B26" s="20"/>
      <c r="C26" s="20"/>
      <c r="D26" s="33"/>
      <c r="E26" s="59"/>
      <c r="F26" s="59"/>
      <c r="G26" s="35"/>
      <c r="H26" s="22"/>
      <c r="I26" s="22"/>
      <c r="J26" s="22"/>
      <c r="K26" s="22"/>
      <c r="L26" s="22"/>
      <c r="M26" s="20"/>
      <c r="N26" s="20"/>
      <c r="O26" s="20"/>
      <c r="P26" s="22"/>
      <c r="Q26" s="22"/>
      <c r="R26" s="22"/>
      <c r="S26" s="22"/>
      <c r="T26" s="20"/>
      <c r="U26" s="59"/>
      <c r="V26" s="59"/>
      <c r="W26" s="59"/>
      <c r="X26" s="20"/>
      <c r="Y26" s="59"/>
      <c r="Z26" s="59"/>
      <c r="AA26" s="67"/>
      <c r="AB26" s="55"/>
      <c r="AC26" s="22"/>
      <c r="AD26" s="22"/>
      <c r="AE26" s="20"/>
      <c r="AF26" s="8" t="s">
        <v>2866</v>
      </c>
    </row>
    <row r="27" ht="12.75" customHeight="1" spans="1:32">
      <c r="A27" s="19" t="str">
        <f t="shared" si="0"/>
        <v/>
      </c>
      <c r="B27" s="20"/>
      <c r="C27" s="20"/>
      <c r="D27" s="33"/>
      <c r="E27" s="59"/>
      <c r="F27" s="59"/>
      <c r="G27" s="35"/>
      <c r="H27" s="22"/>
      <c r="I27" s="22"/>
      <c r="J27" s="22"/>
      <c r="K27" s="22"/>
      <c r="L27" s="22"/>
      <c r="M27" s="20"/>
      <c r="N27" s="20"/>
      <c r="O27" s="20"/>
      <c r="P27" s="22"/>
      <c r="Q27" s="22"/>
      <c r="R27" s="22"/>
      <c r="S27" s="22"/>
      <c r="T27" s="20"/>
      <c r="U27" s="59"/>
      <c r="V27" s="59"/>
      <c r="W27" s="59"/>
      <c r="X27" s="20"/>
      <c r="Y27" s="59"/>
      <c r="Z27" s="59"/>
      <c r="AA27" s="67"/>
      <c r="AB27" s="55"/>
      <c r="AC27" s="22"/>
      <c r="AD27" s="22"/>
      <c r="AE27" s="20"/>
      <c r="AF27" s="8" t="s">
        <v>2867</v>
      </c>
    </row>
    <row r="28" customHeight="1" spans="1:31">
      <c r="A28" s="32" t="s">
        <v>1564</v>
      </c>
      <c r="B28" s="60"/>
      <c r="C28" s="60"/>
      <c r="D28" s="60"/>
      <c r="E28" s="61"/>
      <c r="F28" s="61"/>
      <c r="G28" s="35"/>
      <c r="H28" s="22"/>
      <c r="I28" s="22"/>
      <c r="J28" s="22"/>
      <c r="K28" s="22"/>
      <c r="L28" s="22"/>
      <c r="M28" s="65"/>
      <c r="N28" s="60"/>
      <c r="O28" s="65"/>
      <c r="P28" s="22"/>
      <c r="Q28" s="22"/>
      <c r="R28" s="22"/>
      <c r="S28" s="22"/>
      <c r="T28" s="60"/>
      <c r="U28" s="66"/>
      <c r="V28" s="66"/>
      <c r="W28" s="66"/>
      <c r="X28" s="60"/>
      <c r="Y28" s="61"/>
      <c r="Z28" s="66"/>
      <c r="AA28" s="68"/>
      <c r="AB28" s="66"/>
      <c r="AC28" s="69">
        <f>SUM(AC8:AC27)</f>
        <v>0</v>
      </c>
      <c r="AD28" s="69">
        <f>SUM(AD8:AD27)</f>
        <v>0</v>
      </c>
      <c r="AE28" s="66"/>
    </row>
    <row r="29" customHeight="1" spans="1:32">
      <c r="A29" s="9" t="str">
        <f>基本信息输入表!$K$6&amp;"填表人："&amp;基本信息输入表!$M$87</f>
        <v>产权持有单位填表人：</v>
      </c>
      <c r="AD29" s="9" t="str">
        <f>"评估人员："&amp;基本信息输入表!$Q$87</f>
        <v>评估人员：</v>
      </c>
      <c r="AF29" s="9" t="s">
        <v>1523</v>
      </c>
    </row>
    <row r="30" customHeight="1" spans="1:1">
      <c r="A30" s="9" t="str">
        <f>"填表日期："&amp;YEAR(基本信息输入表!$O$87)&amp;"年"&amp;MONTH(基本信息输入表!$O$87)&amp;"月"&amp;DAY(基本信息输入表!$O$87)&amp;"日"</f>
        <v>填表日期：1900年1月0日</v>
      </c>
    </row>
  </sheetData>
  <mergeCells count="25">
    <mergeCell ref="A2:AE2"/>
    <mergeCell ref="A3:AE3"/>
    <mergeCell ref="A5:AB5"/>
    <mergeCell ref="N6:S6"/>
    <mergeCell ref="T6:W6"/>
    <mergeCell ref="X6:Z6"/>
    <mergeCell ref="A28:B28"/>
    <mergeCell ref="A6:A7"/>
    <mergeCell ref="B6:B7"/>
    <mergeCell ref="C6:C7"/>
    <mergeCell ref="D6:D7"/>
    <mergeCell ref="E6:E7"/>
    <mergeCell ref="F6:F7"/>
    <mergeCell ref="G6:G7"/>
    <mergeCell ref="H6:H7"/>
    <mergeCell ref="I6:I7"/>
    <mergeCell ref="J6:J7"/>
    <mergeCell ref="K6:K7"/>
    <mergeCell ref="L6:L7"/>
    <mergeCell ref="M6:M7"/>
    <mergeCell ref="AA6:AA7"/>
    <mergeCell ref="AB6:AB7"/>
    <mergeCell ref="AC6:AC7"/>
    <mergeCell ref="AD6:AD7"/>
    <mergeCell ref="AE6:AE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30"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8">
    <pageSetUpPr fitToPage="1"/>
  </sheetPr>
  <dimension ref="A1:J29"/>
  <sheetViews>
    <sheetView showGridLines="0" zoomScale="75" zoomScaleNormal="75" workbookViewId="0">
      <selection activeCell="H25" sqref="H25"/>
    </sheetView>
  </sheetViews>
  <sheetFormatPr defaultColWidth="9" defaultRowHeight="15.75" customHeight="1"/>
  <cols>
    <col min="1" max="1" width="6.16666666666667" style="9" customWidth="1"/>
    <col min="2" max="2" width="23.1666666666667" style="9" customWidth="1"/>
    <col min="3" max="3" width="11" style="9" customWidth="1"/>
    <col min="4" max="4" width="11.6666666666667" style="9" customWidth="1"/>
    <col min="5" max="5" width="10" style="9" customWidth="1"/>
    <col min="6" max="7" width="15.6666666666667" style="9" customWidth="1"/>
    <col min="8" max="8" width="16.1666666666667" style="9" customWidth="1"/>
    <col min="9" max="10" width="9" style="9" customWidth="1"/>
    <col min="11" max="16384" width="9" style="9"/>
  </cols>
  <sheetData>
    <row r="1" customHeight="1" spans="1:1">
      <c r="A1" s="10" t="s">
        <v>0</v>
      </c>
    </row>
    <row r="2" s="7" customFormat="1" ht="30" customHeight="1" spans="1:10">
      <c r="A2" s="11" t="s">
        <v>2868</v>
      </c>
      <c r="I2" s="9"/>
      <c r="J2" s="9"/>
    </row>
    <row r="3" customHeight="1" spans="1:1">
      <c r="A3" s="8" t="str">
        <f>"评估基准日："&amp;TEXT(基本信息输入表!M7,"yyyy年mm月dd日")</f>
        <v>评估基准日：2024年04月30日</v>
      </c>
    </row>
    <row r="4" ht="14.25" customHeight="1" spans="1:8">
      <c r="A4" s="8"/>
      <c r="B4" s="8"/>
      <c r="C4" s="8"/>
      <c r="D4" s="8"/>
      <c r="E4" s="8"/>
      <c r="F4" s="8"/>
      <c r="G4" s="8"/>
      <c r="H4" s="13" t="s">
        <v>2869</v>
      </c>
    </row>
    <row r="5" customHeight="1" spans="1:8">
      <c r="A5" s="14" t="str">
        <f>基本信息输入表!K6&amp;"："&amp;基本信息输入表!M6</f>
        <v>产权持有单位：昆明中石油昆仑车用天然气有限公司</v>
      </c>
      <c r="B5" s="15"/>
      <c r="C5" s="15"/>
      <c r="H5" s="13" t="s">
        <v>1484</v>
      </c>
    </row>
    <row r="6" s="8" customFormat="1" customHeight="1" spans="1:10">
      <c r="A6" s="17" t="s">
        <v>4</v>
      </c>
      <c r="B6" s="17" t="s">
        <v>1104</v>
      </c>
      <c r="C6" s="17" t="s">
        <v>1187</v>
      </c>
      <c r="D6" s="17" t="s">
        <v>2774</v>
      </c>
      <c r="E6" s="17" t="s">
        <v>1000</v>
      </c>
      <c r="F6" s="18" t="s">
        <v>2870</v>
      </c>
      <c r="G6" s="17" t="s">
        <v>7</v>
      </c>
      <c r="H6" s="17" t="s">
        <v>176</v>
      </c>
      <c r="I6" s="8" t="s">
        <v>1501</v>
      </c>
      <c r="J6" s="9"/>
    </row>
    <row r="7" ht="12.75" customHeight="1" spans="1:9">
      <c r="A7" s="19" t="str">
        <f>IF(B7="","",ROW()-6)</f>
        <v/>
      </c>
      <c r="B7" s="20"/>
      <c r="C7" s="21"/>
      <c r="D7" s="21"/>
      <c r="E7" s="35"/>
      <c r="F7" s="22"/>
      <c r="G7" s="22"/>
      <c r="H7" s="20"/>
      <c r="I7" s="8" t="s">
        <v>2871</v>
      </c>
    </row>
    <row r="8" ht="12.75" customHeight="1" spans="1:9">
      <c r="A8" s="19" t="str">
        <f t="shared" ref="A8:A26" si="0">IF(B8="","",ROW()-6)</f>
        <v/>
      </c>
      <c r="B8" s="20"/>
      <c r="C8" s="21"/>
      <c r="D8" s="21"/>
      <c r="E8" s="35"/>
      <c r="F8" s="22"/>
      <c r="G8" s="22"/>
      <c r="H8" s="20"/>
      <c r="I8" s="8" t="s">
        <v>2872</v>
      </c>
    </row>
    <row r="9" ht="12.75" customHeight="1" spans="1:9">
      <c r="A9" s="19" t="str">
        <f t="shared" si="0"/>
        <v/>
      </c>
      <c r="B9" s="20"/>
      <c r="C9" s="21"/>
      <c r="D9" s="21"/>
      <c r="E9" s="35"/>
      <c r="F9" s="22"/>
      <c r="G9" s="22"/>
      <c r="H9" s="20"/>
      <c r="I9" s="8" t="s">
        <v>2873</v>
      </c>
    </row>
    <row r="10" ht="12.75" customHeight="1" spans="1:9">
      <c r="A10" s="19" t="str">
        <f t="shared" si="0"/>
        <v/>
      </c>
      <c r="B10" s="20"/>
      <c r="C10" s="21"/>
      <c r="D10" s="21"/>
      <c r="E10" s="35"/>
      <c r="F10" s="22"/>
      <c r="G10" s="22"/>
      <c r="H10" s="20"/>
      <c r="I10" s="8" t="s">
        <v>2874</v>
      </c>
    </row>
    <row r="11" ht="12.75" customHeight="1" spans="1:9">
      <c r="A11" s="19" t="str">
        <f t="shared" si="0"/>
        <v/>
      </c>
      <c r="B11" s="20"/>
      <c r="C11" s="21"/>
      <c r="D11" s="21"/>
      <c r="E11" s="35"/>
      <c r="F11" s="22"/>
      <c r="G11" s="22"/>
      <c r="H11" s="20"/>
      <c r="I11" s="8" t="s">
        <v>2875</v>
      </c>
    </row>
    <row r="12" ht="12.75" customHeight="1" spans="1:9">
      <c r="A12" s="19" t="str">
        <f t="shared" si="0"/>
        <v/>
      </c>
      <c r="B12" s="20"/>
      <c r="C12" s="21"/>
      <c r="D12" s="21"/>
      <c r="E12" s="35"/>
      <c r="F12" s="22"/>
      <c r="G12" s="22"/>
      <c r="H12" s="20"/>
      <c r="I12" s="8" t="s">
        <v>2876</v>
      </c>
    </row>
    <row r="13" ht="12.75" customHeight="1" spans="1:9">
      <c r="A13" s="19" t="str">
        <f t="shared" si="0"/>
        <v/>
      </c>
      <c r="B13" s="20"/>
      <c r="C13" s="21"/>
      <c r="D13" s="21"/>
      <c r="E13" s="35"/>
      <c r="F13" s="22"/>
      <c r="G13" s="22"/>
      <c r="H13" s="20"/>
      <c r="I13" s="8" t="s">
        <v>2877</v>
      </c>
    </row>
    <row r="14" ht="12.75" customHeight="1" spans="1:9">
      <c r="A14" s="19" t="str">
        <f t="shared" si="0"/>
        <v/>
      </c>
      <c r="B14" s="20"/>
      <c r="C14" s="21"/>
      <c r="D14" s="21"/>
      <c r="E14" s="35"/>
      <c r="F14" s="22"/>
      <c r="G14" s="22"/>
      <c r="H14" s="20"/>
      <c r="I14" s="8" t="s">
        <v>2878</v>
      </c>
    </row>
    <row r="15" ht="12.75" customHeight="1" spans="1:9">
      <c r="A15" s="19" t="str">
        <f t="shared" si="0"/>
        <v/>
      </c>
      <c r="B15" s="20"/>
      <c r="C15" s="21"/>
      <c r="D15" s="21"/>
      <c r="E15" s="35"/>
      <c r="F15" s="22"/>
      <c r="G15" s="22"/>
      <c r="H15" s="20"/>
      <c r="I15" s="8" t="s">
        <v>2879</v>
      </c>
    </row>
    <row r="16" ht="12.75" customHeight="1" spans="1:9">
      <c r="A16" s="19" t="str">
        <f t="shared" si="0"/>
        <v/>
      </c>
      <c r="B16" s="20"/>
      <c r="C16" s="21"/>
      <c r="D16" s="21"/>
      <c r="E16" s="35"/>
      <c r="F16" s="22"/>
      <c r="G16" s="22"/>
      <c r="H16" s="20"/>
      <c r="I16" s="8" t="s">
        <v>2880</v>
      </c>
    </row>
    <row r="17" ht="12.75" customHeight="1" spans="1:9">
      <c r="A17" s="19" t="str">
        <f t="shared" si="0"/>
        <v/>
      </c>
      <c r="B17" s="20"/>
      <c r="C17" s="21"/>
      <c r="D17" s="21"/>
      <c r="E17" s="35"/>
      <c r="F17" s="22"/>
      <c r="G17" s="22"/>
      <c r="H17" s="20"/>
      <c r="I17" s="8" t="s">
        <v>2881</v>
      </c>
    </row>
    <row r="18" ht="12.75" customHeight="1" spans="1:9">
      <c r="A18" s="19" t="str">
        <f t="shared" si="0"/>
        <v/>
      </c>
      <c r="B18" s="20"/>
      <c r="C18" s="21"/>
      <c r="D18" s="21"/>
      <c r="E18" s="35"/>
      <c r="F18" s="22"/>
      <c r="G18" s="22"/>
      <c r="H18" s="20"/>
      <c r="I18" s="8" t="s">
        <v>2882</v>
      </c>
    </row>
    <row r="19" ht="12.75" customHeight="1" spans="1:9">
      <c r="A19" s="19" t="str">
        <f t="shared" si="0"/>
        <v/>
      </c>
      <c r="B19" s="20"/>
      <c r="C19" s="21"/>
      <c r="D19" s="21"/>
      <c r="E19" s="35"/>
      <c r="F19" s="22"/>
      <c r="G19" s="22"/>
      <c r="H19" s="20"/>
      <c r="I19" s="8" t="s">
        <v>2883</v>
      </c>
    </row>
    <row r="20" ht="12.75" customHeight="1" spans="1:9">
      <c r="A20" s="19" t="str">
        <f t="shared" si="0"/>
        <v/>
      </c>
      <c r="B20" s="20"/>
      <c r="C20" s="21"/>
      <c r="D20" s="21"/>
      <c r="E20" s="35"/>
      <c r="F20" s="22"/>
      <c r="G20" s="22"/>
      <c r="H20" s="20"/>
      <c r="I20" s="8" t="s">
        <v>2884</v>
      </c>
    </row>
    <row r="21" ht="12.75" customHeight="1" spans="1:9">
      <c r="A21" s="19" t="str">
        <f t="shared" si="0"/>
        <v/>
      </c>
      <c r="B21" s="20"/>
      <c r="C21" s="21"/>
      <c r="D21" s="21"/>
      <c r="E21" s="35"/>
      <c r="F21" s="22"/>
      <c r="G21" s="22"/>
      <c r="H21" s="20"/>
      <c r="I21" s="8" t="s">
        <v>2885</v>
      </c>
    </row>
    <row r="22" ht="12.75" customHeight="1" spans="1:9">
      <c r="A22" s="19" t="str">
        <f t="shared" si="0"/>
        <v/>
      </c>
      <c r="B22" s="20"/>
      <c r="C22" s="21"/>
      <c r="D22" s="21"/>
      <c r="E22" s="35"/>
      <c r="F22" s="22"/>
      <c r="G22" s="22"/>
      <c r="H22" s="20"/>
      <c r="I22" s="8" t="s">
        <v>2886</v>
      </c>
    </row>
    <row r="23" ht="12.75" customHeight="1" spans="1:9">
      <c r="A23" s="19" t="str">
        <f t="shared" si="0"/>
        <v/>
      </c>
      <c r="B23" s="20"/>
      <c r="C23" s="21"/>
      <c r="D23" s="21"/>
      <c r="E23" s="35"/>
      <c r="F23" s="22"/>
      <c r="G23" s="22"/>
      <c r="H23" s="20"/>
      <c r="I23" s="8" t="s">
        <v>2887</v>
      </c>
    </row>
    <row r="24" ht="12.75" customHeight="1" spans="1:9">
      <c r="A24" s="19" t="str">
        <f t="shared" si="0"/>
        <v/>
      </c>
      <c r="B24" s="20"/>
      <c r="C24" s="21"/>
      <c r="D24" s="21"/>
      <c r="E24" s="35"/>
      <c r="F24" s="22"/>
      <c r="G24" s="22"/>
      <c r="H24" s="20"/>
      <c r="I24" s="8" t="s">
        <v>2888</v>
      </c>
    </row>
    <row r="25" ht="12.75" customHeight="1" spans="1:9">
      <c r="A25" s="19" t="str">
        <f t="shared" si="0"/>
        <v/>
      </c>
      <c r="B25" s="20"/>
      <c r="C25" s="21"/>
      <c r="D25" s="21"/>
      <c r="E25" s="35"/>
      <c r="F25" s="22"/>
      <c r="G25" s="22"/>
      <c r="H25" s="20"/>
      <c r="I25" s="8" t="s">
        <v>2889</v>
      </c>
    </row>
    <row r="26" ht="12.75" customHeight="1" spans="1:9">
      <c r="A26" s="19" t="str">
        <f t="shared" si="0"/>
        <v/>
      </c>
      <c r="B26" s="20"/>
      <c r="C26" s="21"/>
      <c r="D26" s="21"/>
      <c r="E26" s="35"/>
      <c r="F26" s="22"/>
      <c r="G26" s="22"/>
      <c r="H26" s="20"/>
      <c r="I26" s="8" t="s">
        <v>2890</v>
      </c>
    </row>
    <row r="27" customHeight="1" spans="1:8">
      <c r="A27" s="23" t="s">
        <v>1564</v>
      </c>
      <c r="B27" s="24"/>
      <c r="C27" s="23"/>
      <c r="D27" s="23"/>
      <c r="E27" s="36"/>
      <c r="F27" s="30">
        <f>SUM(F7:F26)</f>
        <v>0</v>
      </c>
      <c r="G27" s="30">
        <f>SUM(G7:G26)</f>
        <v>0</v>
      </c>
      <c r="H27" s="26"/>
    </row>
    <row r="28" customHeight="1" spans="1:9">
      <c r="A28" s="9" t="str">
        <f>基本信息输入表!$K$6&amp;"填表人："&amp;基本信息输入表!$M$88</f>
        <v>产权持有单位填表人：</v>
      </c>
      <c r="G28" s="9" t="str">
        <f>"评估人员："&amp;基本信息输入表!$Q$88</f>
        <v>评估人员：</v>
      </c>
      <c r="I28" s="9" t="s">
        <v>1523</v>
      </c>
    </row>
    <row r="29" customHeight="1" spans="1:1">
      <c r="A29" s="9" t="str">
        <f>"填表日期："&amp;YEAR(基本信息输入表!$O$88)&amp;"年"&amp;MONTH(基本信息输入表!$O$88)&amp;"月"&amp;DAY(基本信息输入表!$O$88)&amp;"日"</f>
        <v>填表日期：1900年1月0日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9">
    <pageSetUpPr fitToPage="1"/>
  </sheetPr>
  <dimension ref="A1:J29"/>
  <sheetViews>
    <sheetView showGridLines="0" zoomScale="96" zoomScaleNormal="96" topLeftCell="A2" workbookViewId="0">
      <selection activeCell="H25" sqref="H25"/>
    </sheetView>
  </sheetViews>
  <sheetFormatPr defaultColWidth="9" defaultRowHeight="15.75" customHeight="1"/>
  <cols>
    <col min="1" max="1" width="4.16666666666667" style="9" customWidth="1"/>
    <col min="2" max="2" width="25.1666666666667" style="9" customWidth="1"/>
    <col min="3" max="3" width="11.6666666666667" style="9" customWidth="1"/>
    <col min="4" max="6" width="18.5" style="9" customWidth="1"/>
    <col min="7" max="8" width="15.6666666666667" style="9" customWidth="1"/>
    <col min="9" max="9" width="15.5" style="9" customWidth="1"/>
    <col min="10" max="11" width="9" style="9" customWidth="1"/>
    <col min="12" max="16384" width="9" style="9"/>
  </cols>
  <sheetData>
    <row r="1" customHeight="1" spans="1:1">
      <c r="A1" s="10" t="s">
        <v>0</v>
      </c>
    </row>
    <row r="2" s="7" customFormat="1" ht="30" customHeight="1" spans="1:1">
      <c r="A2" s="11" t="s">
        <v>2891</v>
      </c>
    </row>
    <row r="3" customHeight="1" spans="1:1">
      <c r="A3" s="8" t="str">
        <f>"评估基准日："&amp;TEXT(基本信息输入表!M7,"yyyy年mm月dd日")</f>
        <v>评估基准日：2024年04月30日</v>
      </c>
    </row>
    <row r="4" ht="14.25" customHeight="1" spans="1:9">
      <c r="A4" s="8"/>
      <c r="B4" s="8"/>
      <c r="C4" s="8"/>
      <c r="D4" s="8"/>
      <c r="E4" s="8"/>
      <c r="F4" s="8"/>
      <c r="G4" s="8"/>
      <c r="H4" s="8"/>
      <c r="I4" s="13" t="s">
        <v>2892</v>
      </c>
    </row>
    <row r="5" customHeight="1" spans="1:9">
      <c r="A5" s="14" t="str">
        <f>基本信息输入表!K6&amp;"："&amp;基本信息输入表!M6</f>
        <v>产权持有单位：昆明中石油昆仑车用天然气有限公司</v>
      </c>
      <c r="B5" s="15"/>
      <c r="C5" s="15"/>
      <c r="D5" s="15"/>
      <c r="E5" s="16"/>
      <c r="F5" s="16"/>
      <c r="I5" s="13" t="s">
        <v>1484</v>
      </c>
    </row>
    <row r="6" s="8" customFormat="1" customHeight="1" spans="1:10">
      <c r="A6" s="17" t="s">
        <v>4</v>
      </c>
      <c r="B6" s="17" t="s">
        <v>1104</v>
      </c>
      <c r="C6" s="17" t="s">
        <v>1187</v>
      </c>
      <c r="D6" s="17" t="s">
        <v>1131</v>
      </c>
      <c r="E6" s="17" t="s">
        <v>887</v>
      </c>
      <c r="F6" s="17" t="s">
        <v>2776</v>
      </c>
      <c r="G6" s="18" t="s">
        <v>2870</v>
      </c>
      <c r="H6" s="17" t="s">
        <v>7</v>
      </c>
      <c r="I6" s="17" t="s">
        <v>176</v>
      </c>
      <c r="J6" s="8" t="s">
        <v>1501</v>
      </c>
    </row>
    <row r="7" ht="12.75" customHeight="1" spans="1:10">
      <c r="A7" s="19" t="str">
        <f>IF(B7="","",ROW()-6)</f>
        <v/>
      </c>
      <c r="B7" s="20"/>
      <c r="C7" s="21"/>
      <c r="D7" s="20"/>
      <c r="E7" s="20"/>
      <c r="F7" s="22"/>
      <c r="G7" s="22"/>
      <c r="H7" s="22"/>
      <c r="I7" s="20"/>
      <c r="J7" s="8" t="s">
        <v>2893</v>
      </c>
    </row>
    <row r="8" ht="12.75" customHeight="1" spans="1:10">
      <c r="A8" s="19" t="str">
        <f t="shared" ref="A8:A26" si="0">IF(B8="","",ROW()-6)</f>
        <v/>
      </c>
      <c r="B8" s="20"/>
      <c r="C8" s="21"/>
      <c r="D8" s="20"/>
      <c r="E8" s="20"/>
      <c r="F8" s="22"/>
      <c r="G8" s="22"/>
      <c r="H8" s="22"/>
      <c r="I8" s="20"/>
      <c r="J8" s="8" t="s">
        <v>2894</v>
      </c>
    </row>
    <row r="9" ht="12.75" customHeight="1" spans="1:10">
      <c r="A9" s="19" t="str">
        <f t="shared" si="0"/>
        <v/>
      </c>
      <c r="B9" s="20"/>
      <c r="C9" s="21"/>
      <c r="D9" s="20"/>
      <c r="E9" s="20"/>
      <c r="F9" s="22"/>
      <c r="G9" s="22"/>
      <c r="H9" s="22"/>
      <c r="I9" s="20"/>
      <c r="J9" s="8" t="s">
        <v>2895</v>
      </c>
    </row>
    <row r="10" ht="12.75" customHeight="1" spans="1:10">
      <c r="A10" s="19" t="str">
        <f t="shared" si="0"/>
        <v/>
      </c>
      <c r="B10" s="20"/>
      <c r="C10" s="21"/>
      <c r="D10" s="20"/>
      <c r="E10" s="20"/>
      <c r="F10" s="22"/>
      <c r="G10" s="22"/>
      <c r="H10" s="22"/>
      <c r="I10" s="20"/>
      <c r="J10" s="8" t="s">
        <v>2896</v>
      </c>
    </row>
    <row r="11" ht="12.75" customHeight="1" spans="1:10">
      <c r="A11" s="19" t="str">
        <f t="shared" si="0"/>
        <v/>
      </c>
      <c r="B11" s="20"/>
      <c r="C11" s="21"/>
      <c r="D11" s="20"/>
      <c r="E11" s="20"/>
      <c r="F11" s="22"/>
      <c r="G11" s="22"/>
      <c r="H11" s="22"/>
      <c r="I11" s="20"/>
      <c r="J11" s="8" t="s">
        <v>2897</v>
      </c>
    </row>
    <row r="12" ht="12.75" customHeight="1" spans="1:10">
      <c r="A12" s="19" t="str">
        <f t="shared" si="0"/>
        <v/>
      </c>
      <c r="B12" s="20"/>
      <c r="C12" s="21"/>
      <c r="D12" s="20"/>
      <c r="E12" s="20"/>
      <c r="F12" s="22"/>
      <c r="G12" s="22"/>
      <c r="H12" s="22"/>
      <c r="I12" s="20"/>
      <c r="J12" s="8" t="s">
        <v>2898</v>
      </c>
    </row>
    <row r="13" ht="12.75" customHeight="1" spans="1:10">
      <c r="A13" s="19" t="str">
        <f t="shared" si="0"/>
        <v/>
      </c>
      <c r="B13" s="20"/>
      <c r="C13" s="21"/>
      <c r="D13" s="20"/>
      <c r="E13" s="20"/>
      <c r="F13" s="22"/>
      <c r="G13" s="22"/>
      <c r="H13" s="22"/>
      <c r="I13" s="20"/>
      <c r="J13" s="8" t="s">
        <v>2899</v>
      </c>
    </row>
    <row r="14" ht="12.75" customHeight="1" spans="1:10">
      <c r="A14" s="19" t="str">
        <f t="shared" si="0"/>
        <v/>
      </c>
      <c r="B14" s="20"/>
      <c r="C14" s="21"/>
      <c r="D14" s="20"/>
      <c r="E14" s="20"/>
      <c r="F14" s="22"/>
      <c r="G14" s="22"/>
      <c r="H14" s="22"/>
      <c r="I14" s="20"/>
      <c r="J14" s="8" t="s">
        <v>2900</v>
      </c>
    </row>
    <row r="15" ht="12.75" customHeight="1" spans="1:10">
      <c r="A15" s="19" t="str">
        <f t="shared" si="0"/>
        <v/>
      </c>
      <c r="B15" s="20"/>
      <c r="C15" s="21"/>
      <c r="D15" s="20"/>
      <c r="E15" s="20"/>
      <c r="F15" s="22"/>
      <c r="G15" s="22"/>
      <c r="H15" s="22"/>
      <c r="I15" s="20"/>
      <c r="J15" s="8" t="s">
        <v>2901</v>
      </c>
    </row>
    <row r="16" ht="12.75" customHeight="1" spans="1:10">
      <c r="A16" s="19" t="str">
        <f t="shared" si="0"/>
        <v/>
      </c>
      <c r="B16" s="20"/>
      <c r="C16" s="21"/>
      <c r="D16" s="20"/>
      <c r="E16" s="20"/>
      <c r="F16" s="22"/>
      <c r="G16" s="22"/>
      <c r="H16" s="22"/>
      <c r="I16" s="20"/>
      <c r="J16" s="8" t="s">
        <v>2902</v>
      </c>
    </row>
    <row r="17" ht="12.75" customHeight="1" spans="1:10">
      <c r="A17" s="19" t="str">
        <f t="shared" si="0"/>
        <v/>
      </c>
      <c r="B17" s="20"/>
      <c r="C17" s="21"/>
      <c r="D17" s="20"/>
      <c r="E17" s="20"/>
      <c r="F17" s="22"/>
      <c r="G17" s="22"/>
      <c r="H17" s="22"/>
      <c r="I17" s="20"/>
      <c r="J17" s="8" t="s">
        <v>2903</v>
      </c>
    </row>
    <row r="18" ht="12.75" customHeight="1" spans="1:10">
      <c r="A18" s="19" t="str">
        <f t="shared" si="0"/>
        <v/>
      </c>
      <c r="B18" s="20"/>
      <c r="C18" s="21"/>
      <c r="D18" s="20"/>
      <c r="E18" s="20"/>
      <c r="F18" s="22"/>
      <c r="G18" s="22"/>
      <c r="H18" s="22"/>
      <c r="I18" s="20"/>
      <c r="J18" s="8" t="s">
        <v>2904</v>
      </c>
    </row>
    <row r="19" ht="12.75" customHeight="1" spans="1:10">
      <c r="A19" s="19" t="str">
        <f t="shared" si="0"/>
        <v/>
      </c>
      <c r="B19" s="20"/>
      <c r="C19" s="21"/>
      <c r="D19" s="20"/>
      <c r="E19" s="20"/>
      <c r="F19" s="22"/>
      <c r="G19" s="22"/>
      <c r="H19" s="22"/>
      <c r="I19" s="20"/>
      <c r="J19" s="8" t="s">
        <v>2905</v>
      </c>
    </row>
    <row r="20" ht="12.75" customHeight="1" spans="1:10">
      <c r="A20" s="19" t="str">
        <f t="shared" si="0"/>
        <v/>
      </c>
      <c r="B20" s="20"/>
      <c r="C20" s="21"/>
      <c r="D20" s="20"/>
      <c r="E20" s="20"/>
      <c r="F20" s="22"/>
      <c r="G20" s="22"/>
      <c r="H20" s="22"/>
      <c r="I20" s="20"/>
      <c r="J20" s="8" t="s">
        <v>2906</v>
      </c>
    </row>
    <row r="21" ht="12.75" customHeight="1" spans="1:10">
      <c r="A21" s="19" t="str">
        <f t="shared" si="0"/>
        <v/>
      </c>
      <c r="B21" s="20"/>
      <c r="C21" s="21"/>
      <c r="D21" s="20"/>
      <c r="E21" s="20"/>
      <c r="F21" s="22"/>
      <c r="G21" s="22"/>
      <c r="H21" s="22"/>
      <c r="I21" s="20"/>
      <c r="J21" s="8" t="s">
        <v>2907</v>
      </c>
    </row>
    <row r="22" ht="12.75" customHeight="1" spans="1:10">
      <c r="A22" s="19" t="str">
        <f t="shared" si="0"/>
        <v/>
      </c>
      <c r="B22" s="20"/>
      <c r="C22" s="21"/>
      <c r="D22" s="20"/>
      <c r="E22" s="20"/>
      <c r="F22" s="22"/>
      <c r="G22" s="22"/>
      <c r="H22" s="22"/>
      <c r="I22" s="20"/>
      <c r="J22" s="8" t="s">
        <v>2908</v>
      </c>
    </row>
    <row r="23" ht="12.75" customHeight="1" spans="1:10">
      <c r="A23" s="19" t="str">
        <f t="shared" si="0"/>
        <v/>
      </c>
      <c r="B23" s="20"/>
      <c r="C23" s="21"/>
      <c r="D23" s="20"/>
      <c r="E23" s="20"/>
      <c r="F23" s="22"/>
      <c r="G23" s="22"/>
      <c r="H23" s="22"/>
      <c r="I23" s="20"/>
      <c r="J23" s="8" t="s">
        <v>2909</v>
      </c>
    </row>
    <row r="24" ht="12.75" customHeight="1" spans="1:10">
      <c r="A24" s="19" t="str">
        <f t="shared" si="0"/>
        <v/>
      </c>
      <c r="B24" s="20"/>
      <c r="C24" s="21"/>
      <c r="D24" s="20"/>
      <c r="E24" s="20"/>
      <c r="F24" s="22"/>
      <c r="G24" s="22"/>
      <c r="H24" s="22"/>
      <c r="I24" s="20"/>
      <c r="J24" s="8" t="s">
        <v>2910</v>
      </c>
    </row>
    <row r="25" ht="12.75" customHeight="1" spans="1:10">
      <c r="A25" s="19" t="str">
        <f t="shared" si="0"/>
        <v/>
      </c>
      <c r="B25" s="20"/>
      <c r="C25" s="21"/>
      <c r="D25" s="20"/>
      <c r="E25" s="20"/>
      <c r="F25" s="22"/>
      <c r="G25" s="22"/>
      <c r="H25" s="22"/>
      <c r="I25" s="20"/>
      <c r="J25" s="8" t="s">
        <v>2911</v>
      </c>
    </row>
    <row r="26" ht="12.75" customHeight="1" spans="1:10">
      <c r="A26" s="19" t="str">
        <f t="shared" si="0"/>
        <v/>
      </c>
      <c r="B26" s="20"/>
      <c r="C26" s="21"/>
      <c r="D26" s="20"/>
      <c r="E26" s="20"/>
      <c r="F26" s="22"/>
      <c r="G26" s="22"/>
      <c r="H26" s="22"/>
      <c r="I26" s="20"/>
      <c r="J26" s="8" t="s">
        <v>2912</v>
      </c>
    </row>
    <row r="27" customHeight="1" spans="1:9">
      <c r="A27" s="23" t="s">
        <v>1564</v>
      </c>
      <c r="B27" s="24"/>
      <c r="C27" s="23"/>
      <c r="D27" s="23"/>
      <c r="E27" s="57"/>
      <c r="F27" s="23"/>
      <c r="G27" s="30">
        <f>SUM(G7:G26)</f>
        <v>0</v>
      </c>
      <c r="H27" s="30">
        <f>SUM(H7:H26)</f>
        <v>0</v>
      </c>
      <c r="I27" s="26"/>
    </row>
    <row r="28" customHeight="1" spans="1:10">
      <c r="A28" s="9" t="str">
        <f>基本信息输入表!$K$6&amp;"填表人："&amp;基本信息输入表!$M$89</f>
        <v>产权持有单位填表人：</v>
      </c>
      <c r="H28" s="9" t="str">
        <f>"评估人员："&amp;基本信息输入表!$Q$89</f>
        <v>评估人员：</v>
      </c>
      <c r="J28" s="9" t="s">
        <v>1523</v>
      </c>
    </row>
    <row r="29" customHeight="1" spans="1:1">
      <c r="A29" s="9" t="str">
        <f>"填表日期："&amp;YEAR(基本信息输入表!$O$89)&amp;"年"&amp;MONTH(基本信息输入表!$O$89)&amp;"月"&amp;DAY(基本信息输入表!$O$89)&amp;"日"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1"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371"/>
  <sheetViews>
    <sheetView zoomScale="70" zoomScaleNormal="70" topLeftCell="A22" workbookViewId="0">
      <selection activeCell="G186" sqref="G186"/>
    </sheetView>
  </sheetViews>
  <sheetFormatPr defaultColWidth="9" defaultRowHeight="15.75"/>
  <cols>
    <col min="1" max="1" width="6.83333333333333" style="555" customWidth="1"/>
    <col min="2" max="2" width="25.5833333333333" style="555" customWidth="1"/>
    <col min="3" max="8" width="18.5833333333333" style="555" customWidth="1"/>
    <col min="9" max="10" width="18.5833333333333" style="556" customWidth="1"/>
    <col min="11" max="12" width="15.5833333333333" style="556" customWidth="1"/>
    <col min="13" max="25" width="9" style="557"/>
    <col min="26" max="16384" width="9" style="555"/>
  </cols>
  <sheetData>
    <row r="1" ht="18.75" spans="1:1">
      <c r="A1" s="558"/>
    </row>
    <row r="2" ht="18.75" spans="1:3">
      <c r="A2" s="558" t="s">
        <v>643</v>
      </c>
      <c r="B2" s="559" t="s">
        <v>644</v>
      </c>
      <c r="C2" s="559"/>
    </row>
    <row r="3" customHeight="1" spans="1:4">
      <c r="A3" s="558" t="s">
        <v>643</v>
      </c>
      <c r="B3" s="560" t="s">
        <v>645</v>
      </c>
      <c r="C3" s="560" t="s">
        <v>646</v>
      </c>
      <c r="D3" s="561"/>
    </row>
    <row r="4" customHeight="1" spans="1:4">
      <c r="A4" s="558" t="s">
        <v>643</v>
      </c>
      <c r="B4" s="562" t="s">
        <v>647</v>
      </c>
      <c r="C4" s="563"/>
      <c r="D4" s="561"/>
    </row>
    <row r="5" ht="18.75" spans="1:4">
      <c r="A5" s="558" t="s">
        <v>643</v>
      </c>
      <c r="B5" s="562" t="s">
        <v>648</v>
      </c>
      <c r="C5" s="563"/>
      <c r="D5" s="561"/>
    </row>
    <row r="6" ht="18.75" spans="1:4">
      <c r="A6" s="558" t="s">
        <v>643</v>
      </c>
      <c r="B6" s="562" t="s">
        <v>649</v>
      </c>
      <c r="C6" s="563"/>
      <c r="D6" s="561"/>
    </row>
    <row r="7" ht="18.75" hidden="1" spans="1:4">
      <c r="A7" s="558" t="s">
        <v>643</v>
      </c>
      <c r="B7" s="563" t="s">
        <v>650</v>
      </c>
      <c r="C7" s="562"/>
      <c r="D7" s="561"/>
    </row>
    <row r="8" ht="18.75" spans="1:4">
      <c r="A8" s="558" t="s">
        <v>643</v>
      </c>
      <c r="B8" s="562" t="s">
        <v>651</v>
      </c>
      <c r="C8" s="562" t="s">
        <v>652</v>
      </c>
      <c r="D8" s="561"/>
    </row>
    <row r="9" ht="18.75" spans="1:4">
      <c r="A9" s="558" t="s">
        <v>643</v>
      </c>
      <c r="B9" s="563" t="s">
        <v>653</v>
      </c>
      <c r="C9" s="562" t="str">
        <f>IF(C8="市场价值",D340,IF(C8="清算价值",D341,IF(C8="残余价值",D342,IF(C8="公允价值",D343,IF(C8="在用价值",D344,IF(C8="投资价值",D345))))))</f>
        <v>市场价值是指自愿买方和自愿卖方在各自理性行事且未受任何强迫的情况下，评估对象在评估基准日进行正常公平交易的价值估计数额。</v>
      </c>
      <c r="D9" s="561"/>
    </row>
    <row r="10" ht="18.75" spans="1:4">
      <c r="A10" s="558" t="s">
        <v>643</v>
      </c>
      <c r="B10" s="562" t="s">
        <v>654</v>
      </c>
      <c r="C10" s="562" t="s">
        <v>655</v>
      </c>
      <c r="D10" s="561"/>
    </row>
    <row r="11" ht="18.75" spans="1:4">
      <c r="A11" s="558" t="s">
        <v>643</v>
      </c>
      <c r="B11" s="562" t="s">
        <v>656</v>
      </c>
      <c r="C11" s="564">
        <f>基本信息输入表!M7</f>
        <v>45412</v>
      </c>
      <c r="D11" s="565"/>
    </row>
    <row r="12" ht="18.75" spans="1:4">
      <c r="A12" s="558" t="s">
        <v>643</v>
      </c>
      <c r="B12" s="562" t="s">
        <v>657</v>
      </c>
      <c r="C12" s="562" t="s">
        <v>655</v>
      </c>
      <c r="D12" s="561"/>
    </row>
    <row r="13" ht="18.75" spans="1:4">
      <c r="A13" s="558" t="s">
        <v>643</v>
      </c>
      <c r="B13" s="563" t="s">
        <v>658</v>
      </c>
      <c r="C13" s="566" t="e">
        <f>C25</f>
        <v>#REF!</v>
      </c>
      <c r="D13" s="561"/>
    </row>
    <row r="14" ht="18.75" spans="1:12">
      <c r="A14" s="558" t="s">
        <v>643</v>
      </c>
      <c r="B14" s="563" t="s">
        <v>659</v>
      </c>
      <c r="C14" s="567" t="str">
        <f>IFERROR(LEFT(G42&amp;G44&amp;G45&amp;G46&amp;G47&amp;G48&amp;G49&amp;G51,LEN(G42&amp;G44&amp;G45&amp;G46&amp;G47&amp;G48&amp;G49&amp;G51)-1),"")</f>
        <v/>
      </c>
      <c r="D14" s="561"/>
      <c r="E14" s="561"/>
      <c r="F14" s="561"/>
      <c r="G14" s="561"/>
      <c r="H14" s="561"/>
      <c r="I14" s="561"/>
      <c r="J14" s="561"/>
      <c r="K14" s="568"/>
      <c r="L14" s="568"/>
    </row>
    <row r="15" ht="18.75" hidden="1" spans="1:12">
      <c r="A15" s="558" t="s">
        <v>643</v>
      </c>
      <c r="B15" s="563" t="s">
        <v>660</v>
      </c>
      <c r="C15" s="567" t="str">
        <f>IFERROR(LEFT(G53&amp;G54,LEN(G53&amp;G54)-1),"")</f>
        <v/>
      </c>
      <c r="D15" s="561"/>
      <c r="E15" s="561"/>
      <c r="F15" s="561"/>
      <c r="G15" s="561"/>
      <c r="H15" s="561"/>
      <c r="I15" s="561"/>
      <c r="J15" s="561"/>
      <c r="K15" s="568"/>
      <c r="L15" s="568"/>
    </row>
    <row r="16" ht="18.75" hidden="1" spans="1:12">
      <c r="A16" s="558" t="s">
        <v>643</v>
      </c>
      <c r="B16" s="563" t="s">
        <v>661</v>
      </c>
      <c r="C16" s="567" t="str">
        <f>IFERROR(LEFT(G73&amp;G74&amp;G75&amp;G76&amp;G77&amp;G78&amp;G79&amp;G80&amp;G81&amp;G82&amp;G83&amp;G84&amp;G85,LEN(G73&amp;G74&amp;G75&amp;G76&amp;G77&amp;G78&amp;G79&amp;G80&amp;G81&amp;G82&amp;G83&amp;G84&amp;G85)-1),"")</f>
        <v/>
      </c>
      <c r="D16" s="561"/>
      <c r="E16" s="561"/>
      <c r="F16" s="561"/>
      <c r="G16" s="561"/>
      <c r="H16" s="561"/>
      <c r="I16" s="561"/>
      <c r="J16" s="561"/>
      <c r="K16" s="568"/>
      <c r="L16" s="568"/>
    </row>
    <row r="17" ht="18.75" hidden="1" spans="1:12">
      <c r="A17" s="558" t="s">
        <v>643</v>
      </c>
      <c r="B17" s="563" t="s">
        <v>662</v>
      </c>
      <c r="C17" s="567" t="str">
        <f>IFERROR(LEFT(G230&amp;G231&amp;G232&amp;G233&amp;G234&amp;G235&amp;G236&amp;G237&amp;G238&amp;G239&amp;G240&amp;G241&amp;G242,LEN(G230&amp;G231&amp;G232&amp;G233&amp;G234&amp;G235&amp;G236&amp;G237&amp;G238&amp;G239&amp;G240&amp;G241&amp;G242)-1),"")</f>
        <v/>
      </c>
      <c r="D17" s="561"/>
      <c r="E17" s="561"/>
      <c r="F17" s="561"/>
      <c r="G17" s="561"/>
      <c r="H17" s="561"/>
      <c r="I17" s="561"/>
      <c r="J17" s="561"/>
      <c r="K17" s="568"/>
      <c r="L17" s="568"/>
    </row>
    <row r="18" ht="18.75" hidden="1" spans="1:12">
      <c r="A18" s="558" t="s">
        <v>643</v>
      </c>
      <c r="B18" s="563" t="s">
        <v>663</v>
      </c>
      <c r="C18" s="567" t="str">
        <f>IFERROR(LEFT(G247&amp;G248&amp;G249&amp;G250&amp;G251&amp;G252&amp;G253&amp;G254,LEN(G247&amp;G248&amp;G249&amp;G250&amp;G251&amp;G252&amp;G253&amp;G254)-1),"")</f>
        <v/>
      </c>
      <c r="D18" s="561"/>
      <c r="E18" s="561"/>
      <c r="F18" s="561"/>
      <c r="G18" s="561"/>
      <c r="H18" s="561"/>
      <c r="I18" s="561"/>
      <c r="J18" s="561"/>
      <c r="K18" s="568"/>
      <c r="L18" s="568"/>
    </row>
    <row r="19" ht="18.75" spans="1:12">
      <c r="A19" s="558"/>
      <c r="B19" s="561"/>
      <c r="C19" s="568"/>
      <c r="D19" s="568"/>
      <c r="E19" s="568"/>
      <c r="F19" s="568"/>
      <c r="G19" s="568"/>
      <c r="H19" s="568"/>
      <c r="I19" s="568"/>
      <c r="J19" s="568"/>
      <c r="K19" s="568"/>
      <c r="L19" s="568"/>
    </row>
    <row r="20" ht="18.75" spans="1:12">
      <c r="A20" s="558" t="s">
        <v>643</v>
      </c>
      <c r="B20" s="559" t="s">
        <v>664</v>
      </c>
      <c r="C20" s="559"/>
      <c r="D20" s="568"/>
      <c r="E20" s="568"/>
      <c r="F20" s="568"/>
      <c r="G20" s="568"/>
      <c r="H20" s="568"/>
      <c r="I20" s="568"/>
      <c r="J20" s="568"/>
      <c r="K20" s="568"/>
      <c r="L20" s="568"/>
    </row>
    <row r="21" ht="18.75" spans="1:12">
      <c r="A21" s="558" t="s">
        <v>643</v>
      </c>
      <c r="B21" s="569" t="s">
        <v>645</v>
      </c>
      <c r="C21" s="569" t="s">
        <v>6</v>
      </c>
      <c r="D21" s="568"/>
      <c r="E21" s="568"/>
      <c r="F21" s="568"/>
      <c r="G21" s="568"/>
      <c r="H21" s="568"/>
      <c r="I21" s="568"/>
      <c r="J21" s="568"/>
      <c r="K21" s="568"/>
      <c r="L21" s="568"/>
    </row>
    <row r="22" ht="18.75" spans="1:12">
      <c r="A22" s="558" t="s">
        <v>643</v>
      </c>
      <c r="B22" s="562" t="s">
        <v>665</v>
      </c>
      <c r="C22" s="566" t="e">
        <f>'1-汇总表'!C18</f>
        <v>#REF!</v>
      </c>
      <c r="D22" s="568"/>
      <c r="E22" s="568"/>
      <c r="F22" s="568"/>
      <c r="G22" s="568"/>
      <c r="H22" s="568"/>
      <c r="I22" s="568"/>
      <c r="J22" s="568"/>
      <c r="K22" s="568"/>
      <c r="L22" s="568"/>
    </row>
    <row r="23" ht="18.75" spans="1:12">
      <c r="A23" s="558" t="s">
        <v>643</v>
      </c>
      <c r="B23" s="562" t="s">
        <v>666</v>
      </c>
      <c r="C23" s="566">
        <f>'1-汇总表'!C21</f>
        <v>0</v>
      </c>
      <c r="D23" s="568"/>
      <c r="E23" s="568"/>
      <c r="F23" s="568"/>
      <c r="G23" s="568"/>
      <c r="H23" s="568"/>
      <c r="I23" s="568"/>
      <c r="J23" s="568"/>
      <c r="K23" s="568"/>
      <c r="L23" s="568"/>
    </row>
    <row r="24" ht="18.75" spans="1:12">
      <c r="A24" s="558" t="s">
        <v>643</v>
      </c>
      <c r="B24" s="562" t="s">
        <v>667</v>
      </c>
      <c r="C24" s="566" t="e">
        <f>'1-汇总表'!C22</f>
        <v>#REF!</v>
      </c>
      <c r="D24" s="568"/>
      <c r="E24" s="568"/>
      <c r="F24" s="568"/>
      <c r="G24" s="568"/>
      <c r="H24" s="568"/>
      <c r="I24" s="568"/>
      <c r="J24" s="568"/>
      <c r="K24" s="568"/>
      <c r="L24" s="568"/>
    </row>
    <row r="25" ht="18.75" spans="1:12">
      <c r="A25" s="558" t="s">
        <v>643</v>
      </c>
      <c r="B25" s="570" t="s">
        <v>668</v>
      </c>
      <c r="C25" s="571" t="e">
        <f>'1-汇总表'!D22</f>
        <v>#REF!</v>
      </c>
      <c r="D25" s="568"/>
      <c r="E25" s="568"/>
      <c r="F25" s="568"/>
      <c r="G25" s="568"/>
      <c r="H25" s="568"/>
      <c r="I25" s="568"/>
      <c r="J25" s="568"/>
      <c r="K25" s="568"/>
      <c r="L25" s="568"/>
    </row>
    <row r="26" ht="18.75" hidden="1" spans="1:12">
      <c r="A26" s="558" t="s">
        <v>643</v>
      </c>
      <c r="B26" s="572" t="s">
        <v>669</v>
      </c>
      <c r="C26" s="571"/>
      <c r="D26" s="568"/>
      <c r="E26" s="568"/>
      <c r="F26" s="568"/>
      <c r="G26" s="568"/>
      <c r="H26" s="568"/>
      <c r="I26" s="568"/>
      <c r="J26" s="568"/>
      <c r="K26" s="568"/>
      <c r="L26" s="568"/>
    </row>
    <row r="27" ht="18.75" hidden="1" spans="1:12">
      <c r="A27" s="558" t="s">
        <v>643</v>
      </c>
      <c r="B27" s="572" t="s">
        <v>670</v>
      </c>
      <c r="C27" s="571"/>
      <c r="D27" s="568"/>
      <c r="E27" s="568"/>
      <c r="F27" s="568"/>
      <c r="G27" s="568"/>
      <c r="H27" s="568"/>
      <c r="I27" s="568"/>
      <c r="J27" s="568"/>
      <c r="K27" s="568"/>
      <c r="L27" s="568"/>
    </row>
    <row r="28" ht="18.75" spans="1:12">
      <c r="A28" s="558" t="s">
        <v>643</v>
      </c>
      <c r="B28" s="563" t="s">
        <v>671</v>
      </c>
      <c r="C28" s="571" t="e">
        <f>C25-C24</f>
        <v>#REF!</v>
      </c>
      <c r="D28" s="568"/>
      <c r="E28" s="568"/>
      <c r="F28" s="568"/>
      <c r="G28" s="568"/>
      <c r="H28" s="568"/>
      <c r="I28" s="568"/>
      <c r="J28" s="568"/>
      <c r="K28" s="568"/>
      <c r="L28" s="568"/>
    </row>
    <row r="29" ht="18.75" spans="1:12">
      <c r="A29" s="558" t="s">
        <v>643</v>
      </c>
      <c r="B29" s="563" t="s">
        <v>672</v>
      </c>
      <c r="C29" s="571" t="e">
        <f>IF(C24&gt;0,C28/C24*100,"")</f>
        <v>#REF!</v>
      </c>
      <c r="D29" s="568"/>
      <c r="E29" s="568"/>
      <c r="F29" s="568"/>
      <c r="G29" s="568"/>
      <c r="H29" s="568"/>
      <c r="I29" s="568"/>
      <c r="J29" s="568"/>
      <c r="K29" s="568"/>
      <c r="L29" s="568"/>
    </row>
    <row r="30" ht="18.75" hidden="1" spans="1:12">
      <c r="A30" s="558" t="s">
        <v>643</v>
      </c>
      <c r="B30" s="562" t="s">
        <v>673</v>
      </c>
      <c r="C30" s="571" t="e">
        <f>C26-C24</f>
        <v>#REF!</v>
      </c>
      <c r="D30" s="568"/>
      <c r="E30" s="568"/>
      <c r="F30" s="568"/>
      <c r="G30" s="568"/>
      <c r="H30" s="568"/>
      <c r="I30" s="568"/>
      <c r="J30" s="568"/>
      <c r="K30" s="568"/>
      <c r="L30" s="568"/>
    </row>
    <row r="31" ht="18.75" hidden="1" spans="1:12">
      <c r="A31" s="558" t="s">
        <v>643</v>
      </c>
      <c r="B31" s="562" t="s">
        <v>674</v>
      </c>
      <c r="C31" s="571" t="e">
        <f>IF(C24&gt;0,C30/C24*100,"")</f>
        <v>#REF!</v>
      </c>
      <c r="D31" s="568"/>
      <c r="E31" s="568"/>
      <c r="F31" s="568"/>
      <c r="G31" s="568"/>
      <c r="H31" s="568"/>
      <c r="I31" s="568"/>
      <c r="J31" s="568"/>
      <c r="K31" s="568"/>
      <c r="L31" s="568"/>
    </row>
    <row r="32" ht="18.75" hidden="1" spans="1:12">
      <c r="A32" s="558" t="s">
        <v>643</v>
      </c>
      <c r="B32" s="562" t="s">
        <v>675</v>
      </c>
      <c r="C32" s="571" t="e">
        <f>C27-C24</f>
        <v>#REF!</v>
      </c>
      <c r="D32" s="568"/>
      <c r="E32" s="568"/>
      <c r="F32" s="568"/>
      <c r="G32" s="568"/>
      <c r="H32" s="568"/>
      <c r="I32" s="568"/>
      <c r="J32" s="568"/>
      <c r="K32" s="568"/>
      <c r="L32" s="568"/>
    </row>
    <row r="33" ht="18.75" hidden="1" spans="1:12">
      <c r="A33" s="558" t="s">
        <v>643</v>
      </c>
      <c r="B33" s="562" t="s">
        <v>676</v>
      </c>
      <c r="C33" s="571" t="e">
        <f>IF(C24&gt;0,C32/C24*100,"")</f>
        <v>#REF!</v>
      </c>
      <c r="D33" s="568"/>
      <c r="E33" s="568"/>
      <c r="F33" s="568"/>
      <c r="G33" s="568"/>
      <c r="H33" s="568"/>
      <c r="I33" s="568"/>
      <c r="J33" s="568"/>
      <c r="K33" s="568"/>
      <c r="L33" s="568"/>
    </row>
    <row r="34" ht="18.75" hidden="1" spans="1:12">
      <c r="A34" s="558" t="s">
        <v>643</v>
      </c>
      <c r="B34" s="562" t="s">
        <v>677</v>
      </c>
      <c r="C34" s="571" t="e">
        <f>ABS(C26-C25)</f>
        <v>#REF!</v>
      </c>
      <c r="D34" s="568"/>
      <c r="E34" s="568"/>
      <c r="F34" s="568"/>
      <c r="G34" s="568"/>
      <c r="H34" s="568"/>
      <c r="I34" s="568"/>
      <c r="J34" s="568"/>
      <c r="K34" s="568"/>
      <c r="L34" s="568"/>
    </row>
    <row r="35" ht="18.75" hidden="1" spans="1:12">
      <c r="A35" s="558" t="s">
        <v>643</v>
      </c>
      <c r="B35" s="562" t="s">
        <v>678</v>
      </c>
      <c r="C35" s="571" t="e">
        <f>IF(C25&gt;0,C34/C25*100,"")</f>
        <v>#REF!</v>
      </c>
      <c r="D35" s="568"/>
      <c r="E35" s="568"/>
      <c r="F35" s="568"/>
      <c r="G35" s="568"/>
      <c r="H35" s="568"/>
      <c r="I35" s="568"/>
      <c r="J35" s="568"/>
      <c r="K35" s="568"/>
      <c r="L35" s="568"/>
    </row>
    <row r="36" ht="18.75" hidden="1" spans="1:12">
      <c r="A36" s="558" t="s">
        <v>643</v>
      </c>
      <c r="B36" s="562" t="s">
        <v>679</v>
      </c>
      <c r="C36" s="571">
        <f>ABS(C26-C27)</f>
        <v>0</v>
      </c>
      <c r="D36" s="568"/>
      <c r="E36" s="568"/>
      <c r="F36" s="568"/>
      <c r="G36" s="568"/>
      <c r="H36" s="568"/>
      <c r="I36" s="568"/>
      <c r="J36" s="568"/>
      <c r="K36" s="568"/>
      <c r="L36" s="568"/>
    </row>
    <row r="37" ht="18.75" hidden="1" spans="1:12">
      <c r="A37" s="558" t="s">
        <v>643</v>
      </c>
      <c r="B37" s="562" t="s">
        <v>680</v>
      </c>
      <c r="C37" s="571" t="str">
        <f>IF(C27&gt;0,C36/C27*100,"")</f>
        <v/>
      </c>
      <c r="D37" s="568"/>
      <c r="E37" s="568"/>
      <c r="F37" s="568"/>
      <c r="G37" s="568"/>
      <c r="H37" s="568"/>
      <c r="I37" s="568"/>
      <c r="J37" s="568"/>
      <c r="K37" s="568"/>
      <c r="L37" s="568"/>
    </row>
    <row r="38" ht="18.75" spans="1:12">
      <c r="A38" s="558"/>
      <c r="B38" s="561"/>
      <c r="C38" s="568"/>
      <c r="D38" s="568"/>
      <c r="E38" s="568"/>
      <c r="F38" s="568"/>
      <c r="G38" s="568"/>
      <c r="H38" s="568"/>
      <c r="I38" s="568"/>
      <c r="J38" s="568"/>
      <c r="K38" s="568"/>
      <c r="L38" s="568"/>
    </row>
    <row r="39" ht="18.75" spans="1:6">
      <c r="A39" s="558" t="s">
        <v>643</v>
      </c>
      <c r="B39" s="559" t="s">
        <v>681</v>
      </c>
      <c r="C39" s="559"/>
      <c r="D39" s="559"/>
      <c r="E39" s="559"/>
      <c r="F39" s="559"/>
    </row>
    <row r="40" ht="18.75" spans="1:7">
      <c r="A40" s="558" t="s">
        <v>643</v>
      </c>
      <c r="B40" s="573" t="s">
        <v>682</v>
      </c>
      <c r="C40" s="574" t="s">
        <v>6</v>
      </c>
      <c r="D40" s="574" t="s">
        <v>7</v>
      </c>
      <c r="E40" s="575" t="s">
        <v>8</v>
      </c>
      <c r="F40" s="574" t="s">
        <v>683</v>
      </c>
      <c r="G40" s="576" t="s">
        <v>684</v>
      </c>
    </row>
    <row r="41" ht="18.75" spans="1:7">
      <c r="A41" s="558" t="s">
        <v>643</v>
      </c>
      <c r="B41" s="577"/>
      <c r="C41" s="574" t="s">
        <v>685</v>
      </c>
      <c r="D41" s="574" t="s">
        <v>686</v>
      </c>
      <c r="E41" s="574" t="s">
        <v>687</v>
      </c>
      <c r="F41" s="574" t="s">
        <v>688</v>
      </c>
      <c r="G41" s="576"/>
    </row>
    <row r="42" ht="18.75" hidden="1" spans="1:7">
      <c r="A42" s="558" t="s">
        <v>643</v>
      </c>
      <c r="B42" s="562" t="s">
        <v>330</v>
      </c>
      <c r="C42" s="578">
        <f>'1-汇总表'!C8</f>
        <v>0</v>
      </c>
      <c r="D42" s="578">
        <f>'1-汇总表'!D8</f>
        <v>0</v>
      </c>
      <c r="E42" s="578">
        <f>'1-汇总表'!E8</f>
        <v>0</v>
      </c>
      <c r="F42" s="578" t="str">
        <f>'1-汇总表'!F8</f>
        <v/>
      </c>
      <c r="G42" s="574" t="str">
        <f>IF(C42=0,"",B42&amp;"、")</f>
        <v/>
      </c>
    </row>
    <row r="43" ht="18.75" spans="1:7">
      <c r="A43" s="558" t="s">
        <v>643</v>
      </c>
      <c r="B43" s="562" t="s">
        <v>419</v>
      </c>
      <c r="C43" s="578" t="e">
        <f>'1-汇总表'!C9</f>
        <v>#REF!</v>
      </c>
      <c r="D43" s="578" t="e">
        <f>'1-汇总表'!D9</f>
        <v>#REF!</v>
      </c>
      <c r="E43" s="578" t="e">
        <f>'1-汇总表'!E9</f>
        <v>#REF!</v>
      </c>
      <c r="F43" s="578" t="e">
        <f>'1-汇总表'!F9</f>
        <v>#REF!</v>
      </c>
      <c r="G43" s="574"/>
    </row>
    <row r="44" ht="18.75" hidden="1" spans="1:7">
      <c r="A44" s="558" t="s">
        <v>643</v>
      </c>
      <c r="B44" s="579" t="s">
        <v>689</v>
      </c>
      <c r="C44" s="578">
        <f>'1-汇总表'!C10</f>
        <v>0</v>
      </c>
      <c r="D44" s="578">
        <f>'1-汇总表'!D10</f>
        <v>0</v>
      </c>
      <c r="E44" s="578">
        <f>'1-汇总表'!E10</f>
        <v>0</v>
      </c>
      <c r="F44" s="578" t="str">
        <f>'1-汇总表'!F10</f>
        <v/>
      </c>
      <c r="G44" s="574" t="str">
        <f>IF(C44=0,"",RIGHT(B44,6)&amp;"、")</f>
        <v/>
      </c>
    </row>
    <row r="45" ht="18.75" spans="1:7">
      <c r="A45" s="558" t="s">
        <v>643</v>
      </c>
      <c r="B45" s="580" t="s">
        <v>690</v>
      </c>
      <c r="C45" s="578">
        <f>'1-汇总表'!C11</f>
        <v>0</v>
      </c>
      <c r="D45" s="578">
        <f>'1-汇总表'!D11</f>
        <v>0</v>
      </c>
      <c r="E45" s="578">
        <f>'1-汇总表'!E11</f>
        <v>0</v>
      </c>
      <c r="F45" s="578" t="str">
        <f>'1-汇总表'!F11</f>
        <v/>
      </c>
      <c r="G45" s="574" t="str">
        <f>IF(C45=0,"",RIGHT(B45,6)&amp;"、")</f>
        <v/>
      </c>
    </row>
    <row r="46" ht="18.75" spans="1:7">
      <c r="A46" s="558" t="s">
        <v>643</v>
      </c>
      <c r="B46" s="580" t="s">
        <v>691</v>
      </c>
      <c r="C46" s="578" t="e">
        <f>'1-汇总表'!C12</f>
        <v>#REF!</v>
      </c>
      <c r="D46" s="578" t="e">
        <f>'1-汇总表'!D12</f>
        <v>#REF!</v>
      </c>
      <c r="E46" s="578" t="e">
        <f>'1-汇总表'!E12</f>
        <v>#REF!</v>
      </c>
      <c r="F46" s="578" t="e">
        <f>'1-汇总表'!F12</f>
        <v>#REF!</v>
      </c>
      <c r="G46" s="574" t="e">
        <f>IF(C46=0,"",RIGHT(B46,4)&amp;"、")</f>
        <v>#REF!</v>
      </c>
    </row>
    <row r="47" ht="18.75" spans="1:7">
      <c r="A47" s="558" t="s">
        <v>643</v>
      </c>
      <c r="B47" s="580" t="s">
        <v>692</v>
      </c>
      <c r="C47" s="578">
        <f>'1-汇总表'!C13</f>
        <v>0</v>
      </c>
      <c r="D47" s="578">
        <f>'1-汇总表'!D13</f>
        <v>0</v>
      </c>
      <c r="E47" s="578">
        <f>'1-汇总表'!E13</f>
        <v>0</v>
      </c>
      <c r="F47" s="578" t="str">
        <f>'1-汇总表'!F13</f>
        <v/>
      </c>
      <c r="G47" s="574" t="str">
        <f>IF(C47=0,"",RIGHT(B47,4)&amp;"、")</f>
        <v/>
      </c>
    </row>
    <row r="48" ht="18.75" hidden="1" spans="1:7">
      <c r="A48" s="558" t="s">
        <v>643</v>
      </c>
      <c r="B48" s="580" t="s">
        <v>693</v>
      </c>
      <c r="C48" s="578">
        <f>'1-汇总表'!C14</f>
        <v>0</v>
      </c>
      <c r="D48" s="578">
        <f>'1-汇总表'!D14</f>
        <v>0</v>
      </c>
      <c r="E48" s="578">
        <f>'1-汇总表'!E14</f>
        <v>0</v>
      </c>
      <c r="F48" s="578" t="str">
        <f>'1-汇总表'!F14</f>
        <v/>
      </c>
      <c r="G48" s="574" t="str">
        <f>IF(C48=0,"",RIGHT(B48,4)&amp;"、")</f>
        <v/>
      </c>
    </row>
    <row r="49" ht="18.75" spans="1:7">
      <c r="A49" s="558" t="s">
        <v>643</v>
      </c>
      <c r="B49" s="580" t="s">
        <v>694</v>
      </c>
      <c r="C49" s="578">
        <f>'1-汇总表'!C15</f>
        <v>0</v>
      </c>
      <c r="D49" s="578">
        <f>'1-汇总表'!D15</f>
        <v>0</v>
      </c>
      <c r="E49" s="578">
        <f>'1-汇总表'!E15</f>
        <v>0</v>
      </c>
      <c r="F49" s="578" t="str">
        <f>'1-汇总表'!F15</f>
        <v/>
      </c>
      <c r="G49" s="574" t="str">
        <f>IF(C49=0,"",RIGHT(B49,4)&amp;"、")</f>
        <v/>
      </c>
    </row>
    <row r="50" ht="18.75" spans="1:7">
      <c r="A50" s="558" t="s">
        <v>643</v>
      </c>
      <c r="B50" s="580" t="s">
        <v>695</v>
      </c>
      <c r="C50" s="578">
        <f>'1-汇总表'!C16</f>
        <v>0</v>
      </c>
      <c r="D50" s="578">
        <f>'1-汇总表'!D16</f>
        <v>0</v>
      </c>
      <c r="E50" s="578">
        <f>'1-汇总表'!E16</f>
        <v>0</v>
      </c>
      <c r="F50" s="578" t="str">
        <f>'1-汇总表'!F16</f>
        <v/>
      </c>
      <c r="G50" s="574"/>
    </row>
    <row r="51" ht="18.75" hidden="1" spans="1:7">
      <c r="A51" s="558" t="s">
        <v>643</v>
      </c>
      <c r="B51" s="580" t="s">
        <v>696</v>
      </c>
      <c r="C51" s="578">
        <f>'1-汇总表'!C17</f>
        <v>0</v>
      </c>
      <c r="D51" s="578">
        <f>'1-汇总表'!D17</f>
        <v>0</v>
      </c>
      <c r="E51" s="578">
        <f>'1-汇总表'!E17</f>
        <v>0</v>
      </c>
      <c r="F51" s="578" t="str">
        <f>'1-汇总表'!F17</f>
        <v/>
      </c>
      <c r="G51" s="574" t="str">
        <f>IF(C51=0,"",RIGHT(B51,7)&amp;"、")</f>
        <v/>
      </c>
    </row>
    <row r="52" ht="18.75" spans="1:11">
      <c r="A52" s="558" t="s">
        <v>643</v>
      </c>
      <c r="B52" s="581" t="s">
        <v>697</v>
      </c>
      <c r="C52" s="582" t="e">
        <f>'1-汇总表'!C18</f>
        <v>#REF!</v>
      </c>
      <c r="D52" s="582" t="e">
        <f>'1-汇总表'!D18</f>
        <v>#REF!</v>
      </c>
      <c r="E52" s="582" t="e">
        <f>'1-汇总表'!E18</f>
        <v>#REF!</v>
      </c>
      <c r="F52" s="582" t="e">
        <f>'1-汇总表'!F18</f>
        <v>#REF!</v>
      </c>
      <c r="G52" s="574"/>
      <c r="H52" s="555" t="e">
        <f>CONCATENATE("账面价值为",C52,"万元，评估价值为",D52,"万元，",IF(E52&lt;&gt;0,IF(C52=0,K52,J52),I52))</f>
        <v>#REF!</v>
      </c>
      <c r="I52" s="556" t="s">
        <v>698</v>
      </c>
      <c r="J52" s="556" t="e">
        <f>IF(E52&gt;0,CONCATENATE("增值额为",TEXT(E52,"#,##0.00"),"万元，增值率为",ROUND(F52,2),"%"),CONCATENATE("减值额为",TEXT(-E52,"#,##0.00"),"万元，减值率为",ROUND(-F52,2),"%"))</f>
        <v>#REF!</v>
      </c>
      <c r="K52" s="556" t="e">
        <f>IF(E52&gt;0,CONCATENATE("评估值增值",TEXT(E52,"#,##0.00"),"万元"),CONCATENATE("评估值减值",TEXT(-E52,"#,##0.00"),"万元"))</f>
        <v>#REF!</v>
      </c>
    </row>
    <row r="53" ht="18.75" hidden="1" spans="1:7">
      <c r="A53" s="558" t="s">
        <v>643</v>
      </c>
      <c r="B53" s="562" t="s">
        <v>333</v>
      </c>
      <c r="C53" s="578">
        <f>'1-汇总表'!C19</f>
        <v>0</v>
      </c>
      <c r="D53" s="578">
        <f>'1-汇总表'!D19</f>
        <v>0</v>
      </c>
      <c r="E53" s="578">
        <f>'1-汇总表'!E19</f>
        <v>0</v>
      </c>
      <c r="F53" s="578" t="str">
        <f>'1-汇总表'!F19</f>
        <v/>
      </c>
      <c r="G53" s="574" t="str">
        <f>IF(C53=0,"",B53&amp;"、")</f>
        <v/>
      </c>
    </row>
    <row r="54" ht="18.75" hidden="1" spans="1:7">
      <c r="A54" s="558" t="s">
        <v>643</v>
      </c>
      <c r="B54" s="562" t="s">
        <v>364</v>
      </c>
      <c r="C54" s="578">
        <f>'1-汇总表'!C20</f>
        <v>0</v>
      </c>
      <c r="D54" s="578">
        <f>'1-汇总表'!D20</f>
        <v>0</v>
      </c>
      <c r="E54" s="578">
        <f>'1-汇总表'!E20</f>
        <v>0</v>
      </c>
      <c r="F54" s="578" t="str">
        <f>'1-汇总表'!F20</f>
        <v/>
      </c>
      <c r="G54" s="574" t="str">
        <f>IF(C54=0,"",B54&amp;"、")</f>
        <v/>
      </c>
    </row>
    <row r="55" ht="18.75" hidden="1" spans="1:7">
      <c r="A55" s="558" t="s">
        <v>643</v>
      </c>
      <c r="B55" s="581" t="s">
        <v>699</v>
      </c>
      <c r="C55" s="582">
        <f>'1-汇总表'!C21</f>
        <v>0</v>
      </c>
      <c r="D55" s="582">
        <f>'1-汇总表'!D21</f>
        <v>0</v>
      </c>
      <c r="E55" s="582">
        <f>'1-汇总表'!E21</f>
        <v>0</v>
      </c>
      <c r="F55" s="582" t="str">
        <f>'1-汇总表'!F21</f>
        <v/>
      </c>
      <c r="G55" s="583"/>
    </row>
    <row r="56" ht="18.75" hidden="1" spans="1:7">
      <c r="A56" s="558" t="s">
        <v>643</v>
      </c>
      <c r="B56" s="581" t="s">
        <v>700</v>
      </c>
      <c r="C56" s="582" t="e">
        <f>'1-汇总表'!C22</f>
        <v>#REF!</v>
      </c>
      <c r="D56" s="582" t="e">
        <f>'1-汇总表'!D22</f>
        <v>#REF!</v>
      </c>
      <c r="E56" s="582" t="e">
        <f>'1-汇总表'!E22</f>
        <v>#REF!</v>
      </c>
      <c r="F56" s="582" t="e">
        <f>'1-汇总表'!F22</f>
        <v>#REF!</v>
      </c>
      <c r="G56" s="583"/>
    </row>
    <row r="57" ht="18.75" spans="1:1">
      <c r="A57" s="558"/>
    </row>
    <row r="58" ht="18.75" hidden="1" spans="1:5">
      <c r="A58" s="558" t="s">
        <v>643</v>
      </c>
      <c r="B58" s="559" t="s">
        <v>701</v>
      </c>
      <c r="C58" s="559"/>
      <c r="D58" s="559"/>
      <c r="E58" s="559"/>
    </row>
    <row r="59" ht="18.75" hidden="1" spans="1:5">
      <c r="A59" s="558" t="s">
        <v>643</v>
      </c>
      <c r="B59" s="584" t="s">
        <v>645</v>
      </c>
      <c r="C59" s="585" t="str">
        <f>资产负债表!D5</f>
        <v>2022年</v>
      </c>
      <c r="D59" s="585" t="str">
        <f>资产负债表!E5</f>
        <v>2023年</v>
      </c>
      <c r="E59" s="586" t="str">
        <f>TEXT(基本信息输入表!M7,"yyyy年mm月dd日")</f>
        <v>2024年04月30日</v>
      </c>
    </row>
    <row r="60" ht="18.75" hidden="1" spans="1:5">
      <c r="A60" s="558" t="s">
        <v>643</v>
      </c>
      <c r="B60" s="587" t="s">
        <v>697</v>
      </c>
      <c r="C60" s="588">
        <f>资产负债表!D44/10000</f>
        <v>0</v>
      </c>
      <c r="D60" s="588">
        <f>资产负债表!E44/10000</f>
        <v>0</v>
      </c>
      <c r="E60" s="588">
        <f>资产负债表!F44/10000</f>
        <v>0</v>
      </c>
    </row>
    <row r="61" ht="18.75" hidden="1" spans="1:5">
      <c r="A61" s="558" t="s">
        <v>643</v>
      </c>
      <c r="B61" s="587" t="s">
        <v>699</v>
      </c>
      <c r="C61" s="588">
        <f>资产负债表!J31/10000</f>
        <v>0</v>
      </c>
      <c r="D61" s="588">
        <f>资产负债表!K31/10000</f>
        <v>0</v>
      </c>
      <c r="E61" s="588">
        <f>资产负债表!L31/10000</f>
        <v>0</v>
      </c>
    </row>
    <row r="62" ht="18.75" hidden="1" spans="1:5">
      <c r="A62" s="558" t="s">
        <v>643</v>
      </c>
      <c r="B62" s="587" t="s">
        <v>702</v>
      </c>
      <c r="C62" s="588">
        <f>资产负债表!J43/10000</f>
        <v>0</v>
      </c>
      <c r="D62" s="588">
        <f>资产负债表!K43/10000</f>
        <v>0</v>
      </c>
      <c r="E62" s="588">
        <f>资产负债表!L43/10000</f>
        <v>0</v>
      </c>
    </row>
    <row r="63" ht="18.75" hidden="1" spans="1:5">
      <c r="A63" s="558"/>
      <c r="B63" s="589"/>
      <c r="C63" s="590"/>
      <c r="D63" s="590"/>
      <c r="E63" s="590"/>
    </row>
    <row r="64" ht="18.75" hidden="1" spans="1:5">
      <c r="A64" s="558" t="s">
        <v>643</v>
      </c>
      <c r="B64" s="591" t="s">
        <v>703</v>
      </c>
      <c r="C64" s="591"/>
      <c r="D64" s="591"/>
      <c r="E64" s="591"/>
    </row>
    <row r="65" ht="18.75" hidden="1" spans="1:5">
      <c r="A65" s="558" t="s">
        <v>643</v>
      </c>
      <c r="B65" s="592" t="s">
        <v>645</v>
      </c>
      <c r="C65" s="593" t="str">
        <f>C59</f>
        <v>2022年</v>
      </c>
      <c r="D65" s="593" t="str">
        <f>D59</f>
        <v>2023年</v>
      </c>
      <c r="E65" s="593" t="str">
        <f>E59</f>
        <v>2024年04月30日</v>
      </c>
    </row>
    <row r="66" ht="18.75" hidden="1" spans="1:5">
      <c r="A66" s="558" t="s">
        <v>643</v>
      </c>
      <c r="B66" s="587" t="s">
        <v>704</v>
      </c>
      <c r="C66" s="594"/>
      <c r="D66" s="594"/>
      <c r="E66" s="594"/>
    </row>
    <row r="67" ht="18.75" hidden="1" spans="1:5">
      <c r="A67" s="558" t="s">
        <v>643</v>
      </c>
      <c r="B67" s="595" t="s">
        <v>705</v>
      </c>
      <c r="C67" s="594"/>
      <c r="D67" s="594"/>
      <c r="E67" s="594"/>
    </row>
    <row r="68" ht="18.75" hidden="1" spans="1:5">
      <c r="A68" s="558" t="s">
        <v>643</v>
      </c>
      <c r="B68" s="595" t="s">
        <v>706</v>
      </c>
      <c r="C68" s="594"/>
      <c r="D68" s="594"/>
      <c r="E68" s="594"/>
    </row>
    <row r="69" ht="18.75" hidden="1" spans="1:5">
      <c r="A69" s="558" t="s">
        <v>643</v>
      </c>
      <c r="B69" s="595" t="s">
        <v>707</v>
      </c>
      <c r="C69" s="594"/>
      <c r="D69" s="594"/>
      <c r="E69" s="594"/>
    </row>
    <row r="70" ht="18.75" hidden="1" spans="1:5">
      <c r="A70" s="558"/>
      <c r="B70" s="589"/>
      <c r="D70" s="590"/>
      <c r="E70" s="590"/>
    </row>
    <row r="71" ht="18.75" hidden="1" spans="1:7">
      <c r="A71" s="558" t="s">
        <v>643</v>
      </c>
      <c r="B71" s="559" t="s">
        <v>708</v>
      </c>
      <c r="C71" s="559"/>
      <c r="D71" s="559"/>
      <c r="E71" s="559"/>
      <c r="F71" s="559"/>
      <c r="G71" s="559"/>
    </row>
    <row r="72" ht="18.75" hidden="1" spans="1:7">
      <c r="A72" s="558" t="s">
        <v>643</v>
      </c>
      <c r="B72" s="576" t="s">
        <v>5</v>
      </c>
      <c r="C72" s="596" t="s">
        <v>6</v>
      </c>
      <c r="D72" s="576" t="s">
        <v>7</v>
      </c>
      <c r="E72" s="597" t="s">
        <v>8</v>
      </c>
      <c r="F72" s="576" t="s">
        <v>683</v>
      </c>
      <c r="G72" s="596" t="s">
        <v>684</v>
      </c>
    </row>
    <row r="73" ht="18.75" hidden="1" spans="1:11">
      <c r="A73" s="558" t="s">
        <v>643</v>
      </c>
      <c r="B73" s="598" t="s">
        <v>331</v>
      </c>
      <c r="C73" s="588">
        <f>'3-流动汇总'!C7</f>
        <v>0</v>
      </c>
      <c r="D73" s="588">
        <f>'3-流动汇总'!D7</f>
        <v>0</v>
      </c>
      <c r="E73" s="588">
        <f>'3-流动汇总'!E7</f>
        <v>0</v>
      </c>
      <c r="F73" s="588" t="str">
        <f>'3-流动汇总'!F7</f>
        <v/>
      </c>
      <c r="G73" s="574" t="str">
        <f>IF(C73=0,"",B73&amp;"、")</f>
        <v/>
      </c>
      <c r="H73" s="556" t="str">
        <f>IF(E73&lt;&gt;0,IF(C73=0,K73,J73),I73)</f>
        <v>无增减值变化</v>
      </c>
      <c r="I73" s="557" t="s">
        <v>698</v>
      </c>
      <c r="J73" s="556" t="e">
        <f>IF(E73&gt;0,CONCATENATE("评估值增值",TEXT(E73,"#,##0.00"),"元，增值率",ROUND(F73,2),"%"),CONCATENATE("评估值减值",TEXT(-E73,"#,##0.00"),"元，减值率",ROUND(-F73,2),"%"))</f>
        <v>#VALUE!</v>
      </c>
      <c r="K73" s="556" t="str">
        <f>IF(E73&gt;0,CONCATENATE("评估值增值",TEXT(E73,"#,##0.00"),"元"),CONCATENATE("评估值减值",TEXT(-E73,"#,##0.00"),"元"))</f>
        <v>评估值减值0.00元</v>
      </c>
    </row>
    <row r="74" ht="18.75" hidden="1" spans="1:11">
      <c r="A74" s="558" t="s">
        <v>643</v>
      </c>
      <c r="B74" s="598" t="s">
        <v>339</v>
      </c>
      <c r="C74" s="588">
        <f>'3-流动汇总'!C8</f>
        <v>0</v>
      </c>
      <c r="D74" s="588">
        <f>'3-流动汇总'!D8</f>
        <v>0</v>
      </c>
      <c r="E74" s="588">
        <f>'3-流动汇总'!E8</f>
        <v>0</v>
      </c>
      <c r="F74" s="588" t="str">
        <f>'3-流动汇总'!F8</f>
        <v/>
      </c>
      <c r="G74" s="574" t="str">
        <f>IF(C74=0,"",B74&amp;"、")</f>
        <v/>
      </c>
      <c r="H74" s="556" t="str">
        <f t="shared" ref="H74:H86" si="0">IF(E74&lt;&gt;0,IF(C74=0,K74,J74),I74)</f>
        <v>无增减值变化</v>
      </c>
      <c r="I74" s="556" t="s">
        <v>709</v>
      </c>
      <c r="J74" s="556" t="e">
        <f t="shared" ref="J74:J84" si="1">IF(E74&gt;0,CONCATENATE("评估值增值",TEXT(E74,"#,##0.00"),"元，增值率",ROUND(F74,2),"%"),CONCATENATE("评估值减值",TEXT(-E74,"#,##0.00"),"元，减值率",ROUND(-F74,2),"%"))</f>
        <v>#VALUE!</v>
      </c>
      <c r="K74" s="556" t="str">
        <f t="shared" ref="K74:K86" si="2">IF(E74&gt;0,CONCATENATE("评估值增值",TEXT(E74,"#,##0.00"),"元"),CONCATENATE("评估值减值",TEXT(-E74,"#,##0.00"),"元"))</f>
        <v>评估值减值0.00元</v>
      </c>
    </row>
    <row r="75" ht="18.75" hidden="1" spans="1:11">
      <c r="A75" s="558" t="s">
        <v>643</v>
      </c>
      <c r="B75" s="598" t="s">
        <v>348</v>
      </c>
      <c r="C75" s="588">
        <f>'3-流动汇总'!C9</f>
        <v>0</v>
      </c>
      <c r="D75" s="588">
        <f>'3-流动汇总'!D9</f>
        <v>0</v>
      </c>
      <c r="E75" s="588">
        <f>'3-流动汇总'!E9</f>
        <v>0</v>
      </c>
      <c r="F75" s="588" t="str">
        <f>'3-流动汇总'!F9</f>
        <v/>
      </c>
      <c r="G75" s="574" t="str">
        <f t="shared" ref="G75:G85" si="3">IF(C75=0,"",B75&amp;"、")</f>
        <v/>
      </c>
      <c r="H75" s="556" t="str">
        <f t="shared" si="0"/>
        <v>无增减值变化</v>
      </c>
      <c r="I75" s="556" t="s">
        <v>709</v>
      </c>
      <c r="J75" s="556" t="e">
        <f t="shared" si="1"/>
        <v>#VALUE!</v>
      </c>
      <c r="K75" s="556" t="str">
        <f t="shared" si="2"/>
        <v>评估值减值0.00元</v>
      </c>
    </row>
    <row r="76" ht="18.75" hidden="1" spans="1:11">
      <c r="A76" s="558" t="s">
        <v>643</v>
      </c>
      <c r="B76" s="598" t="s">
        <v>350</v>
      </c>
      <c r="C76" s="588">
        <f>'3-流动汇总'!C10</f>
        <v>0</v>
      </c>
      <c r="D76" s="588">
        <f>'3-流动汇总'!D10</f>
        <v>0</v>
      </c>
      <c r="E76" s="588">
        <f>'3-流动汇总'!E10</f>
        <v>0</v>
      </c>
      <c r="F76" s="588" t="str">
        <f>'3-流动汇总'!F10</f>
        <v/>
      </c>
      <c r="G76" s="574" t="str">
        <f t="shared" si="3"/>
        <v/>
      </c>
      <c r="H76" s="556" t="str">
        <f t="shared" si="0"/>
        <v>无增减值变化</v>
      </c>
      <c r="I76" s="557" t="s">
        <v>698</v>
      </c>
      <c r="J76" s="556" t="e">
        <f t="shared" si="1"/>
        <v>#VALUE!</v>
      </c>
      <c r="K76" s="556" t="str">
        <f t="shared" si="2"/>
        <v>评估值减值0.00元</v>
      </c>
    </row>
    <row r="77" ht="18.75" hidden="1" spans="1:11">
      <c r="A77" s="558" t="s">
        <v>643</v>
      </c>
      <c r="B77" s="598" t="s">
        <v>352</v>
      </c>
      <c r="C77" s="588">
        <f>'3-流动汇总'!C11</f>
        <v>0</v>
      </c>
      <c r="D77" s="588">
        <f>'3-流动汇总'!D11</f>
        <v>0</v>
      </c>
      <c r="E77" s="588">
        <f>'3-流动汇总'!E11</f>
        <v>0</v>
      </c>
      <c r="F77" s="588" t="str">
        <f>'3-流动汇总'!F11</f>
        <v/>
      </c>
      <c r="G77" s="574" t="str">
        <f t="shared" si="3"/>
        <v/>
      </c>
      <c r="H77" s="556" t="str">
        <f t="shared" si="0"/>
        <v>无增减值变化</v>
      </c>
      <c r="I77" s="556" t="s">
        <v>709</v>
      </c>
      <c r="J77" s="556" t="e">
        <f t="shared" si="1"/>
        <v>#VALUE!</v>
      </c>
      <c r="K77" s="556" t="str">
        <f t="shared" si="2"/>
        <v>评估值减值0.00元</v>
      </c>
    </row>
    <row r="78" ht="18.75" hidden="1" spans="1:11">
      <c r="A78" s="558" t="s">
        <v>643</v>
      </c>
      <c r="B78" s="598" t="s">
        <v>710</v>
      </c>
      <c r="C78" s="588">
        <f>'3-流动汇总'!C12</f>
        <v>0</v>
      </c>
      <c r="D78" s="588">
        <f>'3-流动汇总'!D12</f>
        <v>0</v>
      </c>
      <c r="E78" s="588">
        <f>'3-流动汇总'!E12</f>
        <v>0</v>
      </c>
      <c r="F78" s="588" t="str">
        <f>'3-流动汇总'!F12</f>
        <v/>
      </c>
      <c r="G78" s="574" t="str">
        <f t="shared" si="3"/>
        <v/>
      </c>
      <c r="H78" s="556" t="str">
        <f t="shared" si="0"/>
        <v>无增减值变化</v>
      </c>
      <c r="I78" s="556" t="s">
        <v>709</v>
      </c>
      <c r="J78" s="556" t="e">
        <f t="shared" si="1"/>
        <v>#VALUE!</v>
      </c>
      <c r="K78" s="556" t="str">
        <f t="shared" si="2"/>
        <v>评估值减值0.00元</v>
      </c>
    </row>
    <row r="79" ht="18.75" hidden="1" spans="1:11">
      <c r="A79" s="558" t="s">
        <v>643</v>
      </c>
      <c r="B79" s="598" t="s">
        <v>356</v>
      </c>
      <c r="C79" s="588">
        <f>'3-流动汇总'!C13</f>
        <v>0</v>
      </c>
      <c r="D79" s="588">
        <f>'3-流动汇总'!D13</f>
        <v>0</v>
      </c>
      <c r="E79" s="588">
        <f>'3-流动汇总'!E13</f>
        <v>0</v>
      </c>
      <c r="F79" s="588" t="str">
        <f>'3-流动汇总'!F13</f>
        <v/>
      </c>
      <c r="G79" s="574" t="str">
        <f t="shared" si="3"/>
        <v/>
      </c>
      <c r="H79" s="556" t="str">
        <f t="shared" si="0"/>
        <v>无增减值变化</v>
      </c>
      <c r="I79" s="556" t="s">
        <v>709</v>
      </c>
      <c r="J79" s="556" t="e">
        <f t="shared" si="1"/>
        <v>#VALUE!</v>
      </c>
      <c r="K79" s="556" t="str">
        <f t="shared" si="2"/>
        <v>评估值减值0.00元</v>
      </c>
    </row>
    <row r="80" ht="18.75" hidden="1" spans="1:11">
      <c r="A80" s="558" t="s">
        <v>643</v>
      </c>
      <c r="B80" s="598" t="s">
        <v>358</v>
      </c>
      <c r="C80" s="588">
        <f>'3-流动汇总'!C14</f>
        <v>0</v>
      </c>
      <c r="D80" s="588">
        <f>'3-流动汇总'!D14</f>
        <v>0</v>
      </c>
      <c r="E80" s="588">
        <f>'3-流动汇总'!E14</f>
        <v>0</v>
      </c>
      <c r="F80" s="588" t="str">
        <f>'3-流动汇总'!F14</f>
        <v/>
      </c>
      <c r="G80" s="574" t="str">
        <f t="shared" si="3"/>
        <v/>
      </c>
      <c r="H80" s="556" t="str">
        <f t="shared" si="0"/>
        <v>无增减值变化</v>
      </c>
      <c r="I80" s="556" t="s">
        <v>709</v>
      </c>
      <c r="J80" s="556" t="e">
        <f t="shared" si="1"/>
        <v>#VALUE!</v>
      </c>
      <c r="K80" s="556" t="str">
        <f t="shared" si="2"/>
        <v>评估值减值0.00元</v>
      </c>
    </row>
    <row r="81" ht="18.75" hidden="1" spans="1:11">
      <c r="A81" s="558" t="s">
        <v>643</v>
      </c>
      <c r="B81" s="598" t="s">
        <v>711</v>
      </c>
      <c r="C81" s="588">
        <f>'3-流动汇总'!C15</f>
        <v>0</v>
      </c>
      <c r="D81" s="588">
        <f>'3-流动汇总'!D15</f>
        <v>0</v>
      </c>
      <c r="E81" s="588">
        <f>'3-流动汇总'!E15</f>
        <v>0</v>
      </c>
      <c r="F81" s="588" t="str">
        <f>'3-流动汇总'!F15</f>
        <v/>
      </c>
      <c r="G81" s="574" t="str">
        <f t="shared" si="3"/>
        <v/>
      </c>
      <c r="H81" s="556" t="str">
        <f t="shared" si="0"/>
        <v>无增减值变化</v>
      </c>
      <c r="I81" s="556" t="s">
        <v>709</v>
      </c>
      <c r="J81" s="556" t="e">
        <f t="shared" si="1"/>
        <v>#VALUE!</v>
      </c>
      <c r="K81" s="556" t="str">
        <f t="shared" si="2"/>
        <v>评估值减值0.00元</v>
      </c>
    </row>
    <row r="82" ht="18.75" hidden="1" spans="1:11">
      <c r="A82" s="558" t="s">
        <v>643</v>
      </c>
      <c r="B82" s="598" t="s">
        <v>372</v>
      </c>
      <c r="C82" s="588">
        <f>'3-流动汇总'!C16</f>
        <v>0</v>
      </c>
      <c r="D82" s="588">
        <f>'3-流动汇总'!D16</f>
        <v>0</v>
      </c>
      <c r="E82" s="588">
        <f>'3-流动汇总'!E16</f>
        <v>0</v>
      </c>
      <c r="F82" s="588" t="str">
        <f>'3-流动汇总'!F16</f>
        <v/>
      </c>
      <c r="G82" s="574" t="str">
        <f t="shared" si="3"/>
        <v/>
      </c>
      <c r="H82" s="556" t="str">
        <f t="shared" si="0"/>
        <v>无增减值变化</v>
      </c>
      <c r="I82" s="556" t="s">
        <v>709</v>
      </c>
      <c r="J82" s="556" t="e">
        <f t="shared" si="1"/>
        <v>#VALUE!</v>
      </c>
      <c r="K82" s="556" t="str">
        <f t="shared" si="2"/>
        <v>评估值减值0.00元</v>
      </c>
    </row>
    <row r="83" ht="18.75" hidden="1" spans="1:11">
      <c r="A83" s="558" t="s">
        <v>643</v>
      </c>
      <c r="B83" s="598" t="s">
        <v>375</v>
      </c>
      <c r="C83" s="588">
        <f>'3-流动汇总'!C17</f>
        <v>0</v>
      </c>
      <c r="D83" s="588">
        <f>'3-流动汇总'!D17</f>
        <v>0</v>
      </c>
      <c r="E83" s="588">
        <f>'3-流动汇总'!E17</f>
        <v>0</v>
      </c>
      <c r="F83" s="588" t="str">
        <f>'3-流动汇总'!F17</f>
        <v/>
      </c>
      <c r="G83" s="574" t="str">
        <f t="shared" si="3"/>
        <v/>
      </c>
      <c r="H83" s="556" t="str">
        <f t="shared" si="0"/>
        <v>无增减值变化</v>
      </c>
      <c r="I83" s="556" t="s">
        <v>709</v>
      </c>
      <c r="J83" s="556" t="e">
        <f t="shared" si="1"/>
        <v>#VALUE!</v>
      </c>
      <c r="K83" s="556" t="str">
        <f t="shared" si="2"/>
        <v>评估值减值0.00元</v>
      </c>
    </row>
    <row r="84" ht="18.75" hidden="1" spans="1:11">
      <c r="A84" s="558" t="s">
        <v>643</v>
      </c>
      <c r="B84" s="598" t="s">
        <v>712</v>
      </c>
      <c r="C84" s="588">
        <f>'3-流动汇总'!C18</f>
        <v>0</v>
      </c>
      <c r="D84" s="588">
        <f>'3-流动汇总'!D18</f>
        <v>0</v>
      </c>
      <c r="E84" s="588">
        <f>'3-流动汇总'!E18</f>
        <v>0</v>
      </c>
      <c r="F84" s="588" t="str">
        <f>'3-流动汇总'!F18</f>
        <v/>
      </c>
      <c r="G84" s="574" t="str">
        <f t="shared" si="3"/>
        <v/>
      </c>
      <c r="H84" s="556" t="str">
        <f t="shared" si="0"/>
        <v>无增减值变化</v>
      </c>
      <c r="I84" s="556" t="s">
        <v>709</v>
      </c>
      <c r="J84" s="556" t="e">
        <f t="shared" si="1"/>
        <v>#VALUE!</v>
      </c>
      <c r="K84" s="556" t="str">
        <f t="shared" si="2"/>
        <v>评估值减值0.00元</v>
      </c>
    </row>
    <row r="85" ht="18.75" hidden="1" spans="1:11">
      <c r="A85" s="558" t="s">
        <v>643</v>
      </c>
      <c r="B85" s="598" t="s">
        <v>381</v>
      </c>
      <c r="C85" s="588">
        <f>'3-流动汇总'!C19</f>
        <v>0</v>
      </c>
      <c r="D85" s="588">
        <f>'3-流动汇总'!D19</f>
        <v>0</v>
      </c>
      <c r="E85" s="588">
        <f>'3-流动汇总'!E19</f>
        <v>0</v>
      </c>
      <c r="G85" s="574" t="str">
        <f t="shared" si="3"/>
        <v/>
      </c>
      <c r="H85" s="556" t="str">
        <f t="shared" si="0"/>
        <v>无增减值变化</v>
      </c>
      <c r="I85" s="556" t="s">
        <v>709</v>
      </c>
      <c r="J85" s="556" t="e">
        <f>IF(E85&gt;0,CONCATENATE("评估值增值",TEXT(E85,"#,##0.00"),"元，增值率",ROUND(F86,2),"%"),CONCATENATE("评估值减值",TEXT(-E85,"#,##0.00"),"元，减值率",ROUND(-F86,2),"%"))</f>
        <v>#VALUE!</v>
      </c>
      <c r="K85" s="556" t="str">
        <f t="shared" si="2"/>
        <v>评估值减值0.00元</v>
      </c>
    </row>
    <row r="86" ht="18.75" hidden="1" spans="1:11">
      <c r="A86" s="558" t="s">
        <v>643</v>
      </c>
      <c r="B86" s="599" t="s">
        <v>713</v>
      </c>
      <c r="C86" s="600">
        <f>'3-流动汇总'!C23</f>
        <v>0</v>
      </c>
      <c r="D86" s="600">
        <f>'3-流动汇总'!D23</f>
        <v>0</v>
      </c>
      <c r="E86" s="600">
        <f>'3-流动汇总'!E23</f>
        <v>0</v>
      </c>
      <c r="F86" s="588" t="str">
        <f>'3-流动汇总'!F19</f>
        <v/>
      </c>
      <c r="G86" s="599"/>
      <c r="H86" s="556" t="str">
        <f t="shared" si="0"/>
        <v>无增减值变化</v>
      </c>
      <c r="I86" s="556" t="s">
        <v>709</v>
      </c>
      <c r="J86" s="556" t="e">
        <f>IF(E86&gt;0,CONCATENATE("评估值增值",TEXT(E86,"#,##0.00"),"元，增值率",ROUND(F87,2),"%"),CONCATENATE("评估值减值",TEXT(-E86,"#,##0.00"),"元，减值率",ROUND(-F87,2),"%"))</f>
        <v>#VALUE!</v>
      </c>
      <c r="K86" s="556" t="str">
        <f t="shared" si="2"/>
        <v>评估值减值0.00元</v>
      </c>
    </row>
    <row r="87" ht="18.75" hidden="1" spans="1:6">
      <c r="A87" s="558"/>
      <c r="F87" s="600" t="str">
        <f>'3-流动汇总'!F23</f>
        <v/>
      </c>
    </row>
    <row r="88" ht="18.75" hidden="1" spans="1:4">
      <c r="A88" s="558" t="s">
        <v>643</v>
      </c>
      <c r="B88" s="559" t="s">
        <v>714</v>
      </c>
      <c r="C88" s="559"/>
      <c r="D88" s="559"/>
    </row>
    <row r="89" ht="18.75" hidden="1" spans="1:4">
      <c r="A89" s="558" t="s">
        <v>643</v>
      </c>
      <c r="B89" s="574" t="s">
        <v>5</v>
      </c>
      <c r="C89" s="574" t="s">
        <v>6</v>
      </c>
      <c r="D89" s="574" t="s">
        <v>7</v>
      </c>
    </row>
    <row r="90" ht="18.75" hidden="1" spans="1:4">
      <c r="A90" s="558" t="s">
        <v>643</v>
      </c>
      <c r="B90" s="598" t="s">
        <v>332</v>
      </c>
      <c r="C90" s="578">
        <f>'表3-1货币汇总表'!C7</f>
        <v>0</v>
      </c>
      <c r="D90" s="578">
        <f>'表3-1货币汇总表'!D7</f>
        <v>0</v>
      </c>
    </row>
    <row r="91" ht="18.75" hidden="1" spans="1:4">
      <c r="A91" s="558" t="s">
        <v>643</v>
      </c>
      <c r="B91" s="598" t="s">
        <v>335</v>
      </c>
      <c r="C91" s="578">
        <f>'表3-1货币汇总表'!C8</f>
        <v>0</v>
      </c>
      <c r="D91" s="578">
        <f>'表3-1货币汇总表'!D8</f>
        <v>0</v>
      </c>
    </row>
    <row r="92" ht="18.75" hidden="1" spans="1:4">
      <c r="A92" s="558" t="s">
        <v>643</v>
      </c>
      <c r="B92" s="598" t="s">
        <v>337</v>
      </c>
      <c r="C92" s="578">
        <f>'表3-1货币汇总表'!C9</f>
        <v>0</v>
      </c>
      <c r="D92" s="578">
        <f>'表3-1货币汇总表'!D9</f>
        <v>0</v>
      </c>
    </row>
    <row r="93" ht="18.75" hidden="1" spans="1:1">
      <c r="A93" s="558"/>
    </row>
    <row r="94" ht="18.75" hidden="1" spans="1:4">
      <c r="A94" s="558" t="s">
        <v>643</v>
      </c>
      <c r="B94" s="559" t="s">
        <v>715</v>
      </c>
      <c r="C94" s="559"/>
      <c r="D94" s="559"/>
    </row>
    <row r="95" ht="18.75" hidden="1" spans="1:4">
      <c r="A95" s="558" t="s">
        <v>643</v>
      </c>
      <c r="B95" s="574" t="s">
        <v>5</v>
      </c>
      <c r="C95" s="574" t="s">
        <v>6</v>
      </c>
      <c r="D95" s="574" t="s">
        <v>7</v>
      </c>
    </row>
    <row r="96" ht="18.75" hidden="1" spans="1:4">
      <c r="A96" s="558" t="s">
        <v>643</v>
      </c>
      <c r="B96" s="598" t="s">
        <v>716</v>
      </c>
      <c r="C96" s="578">
        <f>'3-5应收账款'!H25</f>
        <v>0</v>
      </c>
      <c r="D96" s="578">
        <f>'3-5应收账款'!J25</f>
        <v>0</v>
      </c>
    </row>
    <row r="97" ht="18.75" hidden="1" spans="1:4">
      <c r="A97" s="558" t="s">
        <v>643</v>
      </c>
      <c r="B97" s="598" t="s">
        <v>717</v>
      </c>
      <c r="C97" s="578">
        <f>'3-5应收账款'!H26</f>
        <v>0</v>
      </c>
      <c r="D97" s="578">
        <f>'3-5应收账款'!J27</f>
        <v>0</v>
      </c>
    </row>
    <row r="98" ht="18.75" hidden="1" spans="1:4">
      <c r="A98" s="558" t="s">
        <v>643</v>
      </c>
      <c r="B98" s="598" t="s">
        <v>718</v>
      </c>
      <c r="C98" s="578">
        <f>'3-5应收账款'!H28</f>
        <v>0</v>
      </c>
      <c r="D98" s="578">
        <f>'3-5应收账款'!J28</f>
        <v>0</v>
      </c>
    </row>
    <row r="99" ht="18.75" hidden="1" spans="1:1">
      <c r="A99" s="558"/>
    </row>
    <row r="100" ht="18.75" hidden="1" spans="1:4">
      <c r="A100" s="558" t="s">
        <v>643</v>
      </c>
      <c r="B100" s="559" t="s">
        <v>719</v>
      </c>
      <c r="C100" s="559"/>
      <c r="D100" s="559"/>
    </row>
    <row r="101" ht="18.75" hidden="1" spans="1:4">
      <c r="A101" s="558" t="s">
        <v>643</v>
      </c>
      <c r="B101" s="574" t="s">
        <v>5</v>
      </c>
      <c r="C101" s="574" t="s">
        <v>6</v>
      </c>
      <c r="D101" s="574" t="s">
        <v>7</v>
      </c>
    </row>
    <row r="102" ht="18.75" hidden="1" spans="1:4">
      <c r="A102" s="558" t="s">
        <v>643</v>
      </c>
      <c r="B102" s="598" t="s">
        <v>720</v>
      </c>
      <c r="C102" s="578">
        <f>'3-8其他应收款'!H25</f>
        <v>0</v>
      </c>
      <c r="D102" s="578">
        <f>'3-8其他应收款'!J25</f>
        <v>0</v>
      </c>
    </row>
    <row r="103" ht="18.75" hidden="1" spans="1:4">
      <c r="A103" s="558" t="s">
        <v>643</v>
      </c>
      <c r="B103" s="598" t="s">
        <v>717</v>
      </c>
      <c r="C103" s="578">
        <f>'3-8其他应收款'!H26</f>
        <v>0</v>
      </c>
      <c r="D103" s="578">
        <f>'3-8其他应收款'!J27</f>
        <v>0</v>
      </c>
    </row>
    <row r="104" ht="18.75" hidden="1" spans="1:4">
      <c r="A104" s="558" t="s">
        <v>643</v>
      </c>
      <c r="B104" s="598" t="s">
        <v>721</v>
      </c>
      <c r="C104" s="578">
        <f>'3-8其他应收款'!H28</f>
        <v>0</v>
      </c>
      <c r="D104" s="578">
        <f>'3-8其他应收款'!J28</f>
        <v>0</v>
      </c>
    </row>
    <row r="105" ht="18.75" hidden="1" spans="1:1">
      <c r="A105" s="558"/>
    </row>
    <row r="106" ht="18.75" hidden="1" spans="1:8">
      <c r="A106" s="558" t="s">
        <v>643</v>
      </c>
      <c r="B106" s="559" t="s">
        <v>722</v>
      </c>
      <c r="C106" s="559"/>
      <c r="D106" s="559"/>
      <c r="E106" s="559"/>
      <c r="F106" s="559"/>
      <c r="G106" s="559"/>
      <c r="H106" s="559"/>
    </row>
    <row r="107" ht="18.75" hidden="1" spans="1:8">
      <c r="A107" s="558" t="s">
        <v>643</v>
      </c>
      <c r="B107" s="574" t="s">
        <v>5</v>
      </c>
      <c r="C107" s="575" t="s">
        <v>723</v>
      </c>
      <c r="D107" s="575" t="s">
        <v>724</v>
      </c>
      <c r="E107" s="575" t="s">
        <v>6</v>
      </c>
      <c r="F107" s="574" t="s">
        <v>7</v>
      </c>
      <c r="G107" s="601" t="s">
        <v>8</v>
      </c>
      <c r="H107" s="574" t="s">
        <v>683</v>
      </c>
    </row>
    <row r="108" ht="18.75" hidden="1" spans="1:12">
      <c r="A108" s="558" t="s">
        <v>643</v>
      </c>
      <c r="B108" s="598" t="s">
        <v>361</v>
      </c>
      <c r="C108" s="578">
        <f>'3-9-1材料采购（在途物资）'!F26</f>
        <v>0</v>
      </c>
      <c r="D108" s="578">
        <f>'3-9存货汇总'!D7</f>
        <v>0</v>
      </c>
      <c r="E108" s="578">
        <f>'3-9存货汇总'!C7</f>
        <v>0</v>
      </c>
      <c r="F108" s="578">
        <f>'3-9存货汇总'!E7</f>
        <v>0</v>
      </c>
      <c r="G108" s="578">
        <f>'3-9存货汇总'!F7</f>
        <v>0</v>
      </c>
      <c r="H108" s="578" t="str">
        <f>'3-9存货汇总'!G7</f>
        <v/>
      </c>
      <c r="I108" s="603" t="str">
        <f>IF(G108&lt;&gt;0,IF(E108=0,L108,K108),J108)</f>
        <v>无增减值变化</v>
      </c>
      <c r="J108" s="556" t="s">
        <v>709</v>
      </c>
      <c r="K108" s="556" t="e">
        <f>IF(G108&gt;0,CONCATENATE("评估值增值",TEXT(G108,"#,##0.00"),"元，增值率",ROUND(H108,2),"%"),CONCATENATE("评估值减值",TEXT(-G108,"#,##0.00"),"元，减值率",ROUND(-H108,2),"%"))</f>
        <v>#VALUE!</v>
      </c>
      <c r="L108" s="556" t="str">
        <f>IF(G108&gt;0,CONCATENATE("评估值增值",TEXT(G108,"#,##0.00"),"元"),CONCATENATE("评估值减值",TEXT(-G108,"#,##0.00"),"元"))</f>
        <v>评估值减值0.00元</v>
      </c>
    </row>
    <row r="109" ht="18.75" hidden="1" spans="1:12">
      <c r="A109" s="558" t="s">
        <v>643</v>
      </c>
      <c r="B109" s="598" t="s">
        <v>362</v>
      </c>
      <c r="C109" s="578">
        <f>'3-9-2原材料'!G25</f>
        <v>0</v>
      </c>
      <c r="D109" s="578">
        <f>'3-9存货汇总'!D8</f>
        <v>0</v>
      </c>
      <c r="E109" s="578">
        <f>'3-9存货汇总'!C8</f>
        <v>0</v>
      </c>
      <c r="F109" s="578">
        <f>'3-9存货汇总'!E8</f>
        <v>0</v>
      </c>
      <c r="G109" s="578">
        <f>'3-9存货汇总'!F8</f>
        <v>0</v>
      </c>
      <c r="H109" s="578" t="str">
        <f>'3-9存货汇总'!G8</f>
        <v/>
      </c>
      <c r="I109" s="603" t="str">
        <f t="shared" ref="I109:I119" si="4">IF(G109&lt;&gt;0,IF(E109=0,L109,K109),J109)</f>
        <v>无增减值变化</v>
      </c>
      <c r="J109" s="556" t="s">
        <v>709</v>
      </c>
      <c r="K109" s="556" t="e">
        <f t="shared" ref="K109:K119" si="5">IF(G109&gt;0,CONCATENATE("评估值增值",TEXT(G109,"#,##0.00"),"元，增值率",ROUND(H109,2),"%"),CONCATENATE("评估值减值",TEXT(-G109,"#,##0.00"),"元，减值率",ROUND(-H109,2),"%"))</f>
        <v>#VALUE!</v>
      </c>
      <c r="L109" s="556" t="str">
        <f t="shared" ref="L109:L119" si="6">IF(G109&gt;0,CONCATENATE("评估值增值",TEXT(G109,"#,##0.00"),"元"),CONCATENATE("评估值减值",TEXT(-G109,"#,##0.00"),"元"))</f>
        <v>评估值减值0.00元</v>
      </c>
    </row>
    <row r="110" ht="18.75" hidden="1" spans="1:12">
      <c r="A110" s="558" t="s">
        <v>643</v>
      </c>
      <c r="B110" s="598" t="s">
        <v>363</v>
      </c>
      <c r="C110" s="578">
        <f>'3-9-3在库周转材料'!G26</f>
        <v>0</v>
      </c>
      <c r="D110" s="578">
        <f>'3-9存货汇总'!D9</f>
        <v>0</v>
      </c>
      <c r="E110" s="578">
        <f>'3-9存货汇总'!C9</f>
        <v>0</v>
      </c>
      <c r="F110" s="578">
        <f>'3-9存货汇总'!E9</f>
        <v>0</v>
      </c>
      <c r="G110" s="578">
        <f>'3-9存货汇总'!F9</f>
        <v>0</v>
      </c>
      <c r="H110" s="578" t="str">
        <f>'3-9存货汇总'!G9</f>
        <v/>
      </c>
      <c r="I110" s="603" t="str">
        <f t="shared" si="4"/>
        <v>无增减值变化</v>
      </c>
      <c r="J110" s="556" t="s">
        <v>709</v>
      </c>
      <c r="K110" s="556" t="e">
        <f t="shared" si="5"/>
        <v>#VALUE!</v>
      </c>
      <c r="L110" s="556" t="str">
        <f t="shared" si="6"/>
        <v>评估值减值0.00元</v>
      </c>
    </row>
    <row r="111" ht="18.75" hidden="1" spans="1:12">
      <c r="A111" s="558" t="s">
        <v>643</v>
      </c>
      <c r="B111" s="598" t="s">
        <v>366</v>
      </c>
      <c r="C111" s="578">
        <f>'3-9-4委托加工物资'!G26</f>
        <v>0</v>
      </c>
      <c r="D111" s="578">
        <f>'3-9存货汇总'!D10</f>
        <v>0</v>
      </c>
      <c r="E111" s="578">
        <f>'3-9存货汇总'!C10</f>
        <v>0</v>
      </c>
      <c r="F111" s="578">
        <f>'3-9存货汇总'!E10</f>
        <v>0</v>
      </c>
      <c r="G111" s="578">
        <f>'3-9存货汇总'!F10</f>
        <v>0</v>
      </c>
      <c r="H111" s="578" t="str">
        <f>'3-9存货汇总'!G10</f>
        <v/>
      </c>
      <c r="I111" s="603" t="str">
        <f t="shared" si="4"/>
        <v>无增减值变化</v>
      </c>
      <c r="J111" s="556" t="s">
        <v>709</v>
      </c>
      <c r="K111" s="556" t="e">
        <f t="shared" si="5"/>
        <v>#VALUE!</v>
      </c>
      <c r="L111" s="556" t="str">
        <f t="shared" si="6"/>
        <v>评估值减值0.00元</v>
      </c>
    </row>
    <row r="112" ht="18.75" hidden="1" spans="1:12">
      <c r="A112" s="558" t="s">
        <v>643</v>
      </c>
      <c r="B112" s="598" t="s">
        <v>368</v>
      </c>
      <c r="C112" s="578">
        <f>'3-9-5产成品（库存商品）'!I26</f>
        <v>0</v>
      </c>
      <c r="D112" s="578">
        <f>'3-9存货汇总'!D11</f>
        <v>0</v>
      </c>
      <c r="E112" s="578">
        <f>'3-9存货汇总'!C11</f>
        <v>0</v>
      </c>
      <c r="F112" s="578">
        <f>'3-9存货汇总'!E11</f>
        <v>0</v>
      </c>
      <c r="G112" s="578">
        <f>'3-9存货汇总'!F11</f>
        <v>0</v>
      </c>
      <c r="H112" s="578" t="str">
        <f>'3-9存货汇总'!G11</f>
        <v/>
      </c>
      <c r="I112" s="603" t="str">
        <f t="shared" si="4"/>
        <v>无增减值变化</v>
      </c>
      <c r="J112" s="556" t="s">
        <v>709</v>
      </c>
      <c r="K112" s="556" t="e">
        <f t="shared" si="5"/>
        <v>#VALUE!</v>
      </c>
      <c r="L112" s="556" t="str">
        <f t="shared" si="6"/>
        <v>评估值减值0.00元</v>
      </c>
    </row>
    <row r="113" ht="18.75" hidden="1" spans="1:12">
      <c r="A113" s="558" t="s">
        <v>643</v>
      </c>
      <c r="B113" s="598" t="s">
        <v>370</v>
      </c>
      <c r="C113" s="578">
        <f>'3-9-6在产品（自制半成品）'!F26</f>
        <v>0</v>
      </c>
      <c r="D113" s="578">
        <f>'3-9存货汇总'!D12</f>
        <v>0</v>
      </c>
      <c r="E113" s="578">
        <f>'3-9存货汇总'!C12</f>
        <v>0</v>
      </c>
      <c r="F113" s="578">
        <f>'3-9存货汇总'!E12</f>
        <v>0</v>
      </c>
      <c r="G113" s="578">
        <f>'3-9存货汇总'!F12</f>
        <v>0</v>
      </c>
      <c r="H113" s="578" t="str">
        <f>'3-9存货汇总'!G12</f>
        <v/>
      </c>
      <c r="I113" s="603" t="str">
        <f t="shared" si="4"/>
        <v>无增减值变化</v>
      </c>
      <c r="J113" s="556" t="s">
        <v>709</v>
      </c>
      <c r="K113" s="556" t="e">
        <f t="shared" si="5"/>
        <v>#VALUE!</v>
      </c>
      <c r="L113" s="556" t="str">
        <f t="shared" si="6"/>
        <v>评估值减值0.00元</v>
      </c>
    </row>
    <row r="114" ht="18.75" hidden="1" spans="1:12">
      <c r="A114" s="558" t="s">
        <v>643</v>
      </c>
      <c r="B114" s="598" t="s">
        <v>373</v>
      </c>
      <c r="C114" s="578">
        <f>'3-9-7发出商品'!G26</f>
        <v>0</v>
      </c>
      <c r="D114" s="578">
        <f>'3-9存货汇总'!D13</f>
        <v>0</v>
      </c>
      <c r="E114" s="578">
        <f>'3-9存货汇总'!C13</f>
        <v>0</v>
      </c>
      <c r="F114" s="578">
        <f>'3-9存货汇总'!E13</f>
        <v>0</v>
      </c>
      <c r="G114" s="578">
        <f>'3-9存货汇总'!F13</f>
        <v>0</v>
      </c>
      <c r="H114" s="578" t="str">
        <f>'3-9存货汇总'!G13</f>
        <v/>
      </c>
      <c r="I114" s="603" t="str">
        <f t="shared" si="4"/>
        <v>无增减值变化</v>
      </c>
      <c r="J114" s="556" t="s">
        <v>709</v>
      </c>
      <c r="K114" s="556" t="e">
        <f t="shared" si="5"/>
        <v>#VALUE!</v>
      </c>
      <c r="L114" s="556" t="str">
        <f t="shared" si="6"/>
        <v>评估值减值0.00元</v>
      </c>
    </row>
    <row r="115" ht="18.75" hidden="1" spans="1:12">
      <c r="A115" s="558" t="s">
        <v>643</v>
      </c>
      <c r="B115" s="598" t="s">
        <v>376</v>
      </c>
      <c r="C115" s="578">
        <f>'3-9-8在用周转材料'!G26</f>
        <v>0</v>
      </c>
      <c r="D115" s="578">
        <f>'3-9存货汇总'!D14</f>
        <v>0</v>
      </c>
      <c r="E115" s="578">
        <f>'3-9存货汇总'!C14</f>
        <v>0</v>
      </c>
      <c r="F115" s="578">
        <f>'3-9存货汇总'!E14</f>
        <v>0</v>
      </c>
      <c r="G115" s="578">
        <f>'3-9存货汇总'!F14</f>
        <v>0</v>
      </c>
      <c r="H115" s="578" t="str">
        <f>'3-9存货汇总'!G14</f>
        <v/>
      </c>
      <c r="I115" s="603" t="str">
        <f t="shared" si="4"/>
        <v>无增减值变化</v>
      </c>
      <c r="J115" s="557" t="s">
        <v>698</v>
      </c>
      <c r="K115" s="556" t="e">
        <f t="shared" si="5"/>
        <v>#VALUE!</v>
      </c>
      <c r="L115" s="556" t="str">
        <f t="shared" si="6"/>
        <v>评估值减值0.00元</v>
      </c>
    </row>
    <row r="116" ht="18.75" hidden="1" spans="1:12">
      <c r="A116" s="558" t="s">
        <v>643</v>
      </c>
      <c r="B116" s="598" t="s">
        <v>379</v>
      </c>
      <c r="C116" s="578">
        <f>'3-9-9开发产品'!T26</f>
        <v>0</v>
      </c>
      <c r="D116" s="578">
        <f>'3-9存货汇总'!D15</f>
        <v>0</v>
      </c>
      <c r="E116" s="578">
        <f>'3-9存货汇总'!C15</f>
        <v>0</v>
      </c>
      <c r="F116" s="578">
        <f>'3-9存货汇总'!E15</f>
        <v>0</v>
      </c>
      <c r="G116" s="578">
        <f>'3-9存货汇总'!F15</f>
        <v>0</v>
      </c>
      <c r="H116" s="578" t="str">
        <f>'3-9存货汇总'!G15</f>
        <v/>
      </c>
      <c r="I116" s="603" t="str">
        <f t="shared" si="4"/>
        <v>无增减值变化</v>
      </c>
      <c r="J116" s="556" t="s">
        <v>709</v>
      </c>
      <c r="K116" s="556" t="e">
        <f t="shared" si="5"/>
        <v>#VALUE!</v>
      </c>
      <c r="L116" s="556" t="str">
        <f t="shared" si="6"/>
        <v>评估值减值0.00元</v>
      </c>
    </row>
    <row r="117" ht="18.75" hidden="1" spans="1:12">
      <c r="A117" s="558" t="s">
        <v>643</v>
      </c>
      <c r="B117" s="598" t="s">
        <v>382</v>
      </c>
      <c r="C117" s="578">
        <f>'3-9-10开发成本'!U25</f>
        <v>0</v>
      </c>
      <c r="D117" s="578">
        <f>'3-9存货汇总'!D16</f>
        <v>0</v>
      </c>
      <c r="E117" s="578">
        <f>'3-9存货汇总'!C16</f>
        <v>0</v>
      </c>
      <c r="F117" s="578">
        <f>'3-9存货汇总'!E16</f>
        <v>0</v>
      </c>
      <c r="G117" s="578">
        <f>'3-9存货汇总'!F16</f>
        <v>0</v>
      </c>
      <c r="H117" s="578" t="str">
        <f>'3-9存货汇总'!G16</f>
        <v/>
      </c>
      <c r="I117" s="603" t="str">
        <f t="shared" si="4"/>
        <v>无增减值变化</v>
      </c>
      <c r="J117" s="556" t="s">
        <v>709</v>
      </c>
      <c r="K117" s="556" t="e">
        <f t="shared" si="5"/>
        <v>#VALUE!</v>
      </c>
      <c r="L117" s="556" t="str">
        <f t="shared" si="6"/>
        <v>评估值减值0.00元</v>
      </c>
    </row>
    <row r="118" ht="18.75" hidden="1" spans="1:12">
      <c r="A118" s="558" t="s">
        <v>643</v>
      </c>
      <c r="B118" s="598" t="s">
        <v>384</v>
      </c>
      <c r="C118" s="578">
        <f>'3-9-11消耗性生物资产'!I26</f>
        <v>0</v>
      </c>
      <c r="D118" s="578">
        <f>'3-9存货汇总'!D17</f>
        <v>0</v>
      </c>
      <c r="E118" s="578">
        <f>'3-9存货汇总'!C17</f>
        <v>0</v>
      </c>
      <c r="F118" s="578">
        <f>'3-9存货汇总'!E17</f>
        <v>0</v>
      </c>
      <c r="G118" s="578">
        <f>'3-9存货汇总'!F17</f>
        <v>0</v>
      </c>
      <c r="H118" s="578" t="str">
        <f>'3-9存货汇总'!G17</f>
        <v/>
      </c>
      <c r="I118" s="603" t="str">
        <f t="shared" si="4"/>
        <v>无增减值变化</v>
      </c>
      <c r="J118" s="556" t="s">
        <v>709</v>
      </c>
      <c r="K118" s="556" t="e">
        <f t="shared" si="5"/>
        <v>#VALUE!</v>
      </c>
      <c r="L118" s="556" t="str">
        <f t="shared" si="6"/>
        <v>评估值减值0.00元</v>
      </c>
    </row>
    <row r="119" ht="18.75" hidden="1" spans="1:12">
      <c r="A119" s="558" t="s">
        <v>643</v>
      </c>
      <c r="B119" s="598" t="s">
        <v>385</v>
      </c>
      <c r="C119" s="578">
        <f>'3-9-12工程施工'!X25</f>
        <v>0</v>
      </c>
      <c r="D119" s="578"/>
      <c r="E119" s="578">
        <f>'3-9存货汇总'!C18</f>
        <v>0</v>
      </c>
      <c r="F119" s="578">
        <f>'3-9存货汇总'!E18</f>
        <v>0</v>
      </c>
      <c r="G119" s="578">
        <f>'3-9存货汇总'!F18</f>
        <v>0</v>
      </c>
      <c r="H119" s="578" t="str">
        <f>'3-9存货汇总'!G18</f>
        <v/>
      </c>
      <c r="I119" s="603" t="str">
        <f t="shared" si="4"/>
        <v>无增减值变化</v>
      </c>
      <c r="J119" s="556" t="s">
        <v>709</v>
      </c>
      <c r="K119" s="556" t="e">
        <f t="shared" si="5"/>
        <v>#VALUE!</v>
      </c>
      <c r="L119" s="556" t="str">
        <f t="shared" si="6"/>
        <v>评估值减值0.00元</v>
      </c>
    </row>
    <row r="120" ht="18.75" hidden="1" spans="1:8">
      <c r="A120" s="558" t="s">
        <v>643</v>
      </c>
      <c r="B120" s="599" t="s">
        <v>452</v>
      </c>
      <c r="C120" s="582">
        <f>SUM(C108:C119)</f>
        <v>0</v>
      </c>
      <c r="D120" s="582">
        <f>'3-9存货汇总'!D25</f>
        <v>0</v>
      </c>
      <c r="E120" s="582">
        <f>'3-9存货汇总'!C27</f>
        <v>0</v>
      </c>
      <c r="F120" s="582">
        <f>'3-9存货汇总'!E27</f>
        <v>0</v>
      </c>
      <c r="G120" s="582"/>
      <c r="H120" s="602"/>
    </row>
    <row r="121" ht="18.75" hidden="1" spans="1:1">
      <c r="A121" s="558"/>
    </row>
    <row r="122" ht="18.75" hidden="1" spans="1:4">
      <c r="A122" s="558" t="s">
        <v>643</v>
      </c>
      <c r="B122" s="559" t="s">
        <v>725</v>
      </c>
      <c r="C122" s="559"/>
      <c r="D122" s="559"/>
    </row>
    <row r="123" ht="18.75" hidden="1" spans="1:4">
      <c r="A123" s="558" t="s">
        <v>643</v>
      </c>
      <c r="B123" s="574" t="s">
        <v>5</v>
      </c>
      <c r="C123" s="574" t="s">
        <v>6</v>
      </c>
      <c r="D123" s="574" t="s">
        <v>7</v>
      </c>
    </row>
    <row r="124" ht="18.75" hidden="1" spans="1:4">
      <c r="A124" s="558" t="s">
        <v>643</v>
      </c>
      <c r="B124" s="598" t="s">
        <v>726</v>
      </c>
      <c r="C124" s="578">
        <f>'3-10合同资产'!I24</f>
        <v>0</v>
      </c>
      <c r="D124" s="578">
        <f>'3-10合同资产'!K24</f>
        <v>0</v>
      </c>
    </row>
    <row r="125" ht="18.75" hidden="1" spans="1:4">
      <c r="A125" s="558" t="s">
        <v>643</v>
      </c>
      <c r="B125" s="598" t="s">
        <v>717</v>
      </c>
      <c r="C125" s="578">
        <f>'3-10合同资产'!I25</f>
        <v>0</v>
      </c>
      <c r="D125" s="578">
        <f>'3-10合同资产'!K26</f>
        <v>0</v>
      </c>
    </row>
    <row r="126" ht="18.75" hidden="1" spans="1:4">
      <c r="A126" s="558" t="s">
        <v>643</v>
      </c>
      <c r="B126" s="598" t="s">
        <v>727</v>
      </c>
      <c r="C126" s="578">
        <f>'3-10合同资产'!I27</f>
        <v>0</v>
      </c>
      <c r="D126" s="578">
        <f>'3-10合同资产'!K27</f>
        <v>0</v>
      </c>
    </row>
    <row r="127" ht="18.75" hidden="1" spans="1:1">
      <c r="A127" s="558"/>
    </row>
    <row r="128" ht="18.75" spans="1:6">
      <c r="A128" s="558" t="s">
        <v>643</v>
      </c>
      <c r="B128" s="559" t="s">
        <v>728</v>
      </c>
      <c r="C128" s="559"/>
      <c r="D128" s="559"/>
      <c r="E128" s="559"/>
      <c r="F128" s="559"/>
    </row>
    <row r="129" ht="18.75" spans="1:6">
      <c r="A129" s="558" t="s">
        <v>643</v>
      </c>
      <c r="B129" s="574" t="s">
        <v>5</v>
      </c>
      <c r="C129" s="574" t="s">
        <v>6</v>
      </c>
      <c r="D129" s="574" t="s">
        <v>7</v>
      </c>
      <c r="E129" s="575" t="s">
        <v>8</v>
      </c>
      <c r="F129" s="574" t="s">
        <v>683</v>
      </c>
    </row>
    <row r="130" ht="18.75" hidden="1" spans="1:10">
      <c r="A130" s="558" t="s">
        <v>643</v>
      </c>
      <c r="B130" s="598" t="s">
        <v>386</v>
      </c>
      <c r="C130" s="578">
        <f>'4-非流动资产汇总'!C7</f>
        <v>0</v>
      </c>
      <c r="D130" s="578">
        <f>'4-非流动资产汇总'!D7</f>
        <v>0</v>
      </c>
      <c r="E130" s="578">
        <f>'4-非流动资产汇总'!E7</f>
        <v>0</v>
      </c>
      <c r="F130" s="578" t="str">
        <f>'4-非流动资产汇总'!F7</f>
        <v/>
      </c>
      <c r="G130" s="556" t="str">
        <f>IF(E130&lt;&gt;0,IF(C130=0,J130,I130),H130)</f>
        <v>无增减值变化</v>
      </c>
      <c r="H130" s="556" t="s">
        <v>698</v>
      </c>
      <c r="I130" s="556" t="e">
        <f>IF(E130&gt;0,CONCATENATE("评估值增值",TEXT(E130,"#,##0.00"),"元，增值率",ROUND(F130,2),"%"),CONCATENATE("评估值减值",TEXT(-E130,"#,##0.00"),"元，减值率",ROUND(-F130,2),"%"))</f>
        <v>#VALUE!</v>
      </c>
      <c r="J130" s="556" t="str">
        <f>IF(E130&gt;0,CONCATENATE("评估值增值",TEXT(E130,"#,##0.00"),"元"),CONCATENATE("评估值减值",TEXT(-E130,"#,##0.00"),"元"))</f>
        <v>评估值减值0.00元</v>
      </c>
    </row>
    <row r="131" ht="18.75" hidden="1" spans="1:10">
      <c r="A131" s="558" t="s">
        <v>643</v>
      </c>
      <c r="B131" s="598" t="s">
        <v>387</v>
      </c>
      <c r="C131" s="578">
        <f>'4-非流动资产汇总'!C8</f>
        <v>0</v>
      </c>
      <c r="D131" s="578">
        <f>'4-非流动资产汇总'!D8</f>
        <v>0</v>
      </c>
      <c r="E131" s="578">
        <f>'4-非流动资产汇总'!E8</f>
        <v>0</v>
      </c>
      <c r="F131" s="578" t="str">
        <f>'4-非流动资产汇总'!F8</f>
        <v/>
      </c>
      <c r="G131" s="556" t="str">
        <f t="shared" ref="G131:G144" si="7">IF(E131&lt;&gt;0,IF(C131=0,J131,I131),H131)</f>
        <v>无增减值变化</v>
      </c>
      <c r="H131" s="556" t="s">
        <v>698</v>
      </c>
      <c r="I131" s="556" t="e">
        <f t="shared" ref="I131:I144" si="8">IF(E131&gt;0,CONCATENATE("评估值增值",TEXT(E131,"#,##0.00"),"元，增值率",ROUND(F131,2),"%"),CONCATENATE("评估值减值",TEXT(-E131,"#,##0.00"),"元，减值率",ROUND(-F131,2),"%"))</f>
        <v>#VALUE!</v>
      </c>
      <c r="J131" s="556" t="str">
        <f t="shared" ref="J131:J144" si="9">IF(E131&gt;0,CONCATENATE("评估值增值",TEXT(E131,"#,##0.00"),"元"),CONCATENATE("评估值减值",TEXT(-E131,"#,##0.00"),"元"))</f>
        <v>评估值减值0.00元</v>
      </c>
    </row>
    <row r="132" ht="18.75" hidden="1" spans="1:10">
      <c r="A132" s="558" t="s">
        <v>643</v>
      </c>
      <c r="B132" s="598" t="s">
        <v>729</v>
      </c>
      <c r="C132" s="578">
        <f>'4-非流动资产汇总'!C9</f>
        <v>0</v>
      </c>
      <c r="D132" s="578">
        <f>'4-非流动资产汇总'!D9</f>
        <v>0</v>
      </c>
      <c r="E132" s="578">
        <f>'4-非流动资产汇总'!E9</f>
        <v>0</v>
      </c>
      <c r="F132" s="578" t="str">
        <f>'4-非流动资产汇总'!F9</f>
        <v/>
      </c>
      <c r="G132" s="556" t="str">
        <f t="shared" si="7"/>
        <v>无增减值变化</v>
      </c>
      <c r="H132" s="556" t="s">
        <v>698</v>
      </c>
      <c r="I132" s="556" t="e">
        <f t="shared" si="8"/>
        <v>#VALUE!</v>
      </c>
      <c r="J132" s="556" t="str">
        <f t="shared" si="9"/>
        <v>评估值减值0.00元</v>
      </c>
    </row>
    <row r="133" ht="18.75" hidden="1" spans="1:10">
      <c r="A133" s="558" t="s">
        <v>643</v>
      </c>
      <c r="B133" s="598" t="s">
        <v>390</v>
      </c>
      <c r="C133" s="578">
        <f>'4-非流动资产汇总'!C11</f>
        <v>0</v>
      </c>
      <c r="D133" s="578">
        <f>'4-非流动资产汇总'!D11</f>
        <v>0</v>
      </c>
      <c r="E133" s="578">
        <f>'4-非流动资产汇总'!E11</f>
        <v>0</v>
      </c>
      <c r="F133" s="578" t="str">
        <f>'4-非流动资产汇总'!F11</f>
        <v/>
      </c>
      <c r="G133" s="556" t="str">
        <f t="shared" si="7"/>
        <v>无增减值变化</v>
      </c>
      <c r="H133" s="556" t="s">
        <v>698</v>
      </c>
      <c r="I133" s="556" t="e">
        <f t="shared" si="8"/>
        <v>#VALUE!</v>
      </c>
      <c r="J133" s="556" t="str">
        <f t="shared" si="9"/>
        <v>评估值减值0.00元</v>
      </c>
    </row>
    <row r="134" ht="18.75" hidden="1" spans="1:10">
      <c r="A134" s="558" t="s">
        <v>643</v>
      </c>
      <c r="B134" s="598" t="s">
        <v>391</v>
      </c>
      <c r="C134" s="578">
        <f>'4-非流动资产汇总'!C12</f>
        <v>0</v>
      </c>
      <c r="D134" s="578">
        <f>'4-非流动资产汇总'!D12</f>
        <v>0</v>
      </c>
      <c r="E134" s="578">
        <f>'4-非流动资产汇总'!E12</f>
        <v>0</v>
      </c>
      <c r="F134" s="578" t="str">
        <f>'4-非流动资产汇总'!F12</f>
        <v/>
      </c>
      <c r="G134" s="556" t="str">
        <f t="shared" si="7"/>
        <v>无增减值变化</v>
      </c>
      <c r="H134" s="556" t="s">
        <v>698</v>
      </c>
      <c r="I134" s="556" t="e">
        <f t="shared" si="8"/>
        <v>#VALUE!</v>
      </c>
      <c r="J134" s="556" t="str">
        <f t="shared" si="9"/>
        <v>评估值减值0.00元</v>
      </c>
    </row>
    <row r="135" ht="18.75" spans="1:10">
      <c r="A135" s="558" t="s">
        <v>643</v>
      </c>
      <c r="B135" s="604" t="s">
        <v>392</v>
      </c>
      <c r="C135" s="578">
        <f>'4-非流动资产汇总'!C13</f>
        <v>0</v>
      </c>
      <c r="D135" s="578">
        <f>'4-非流动资产汇总'!D13</f>
        <v>0</v>
      </c>
      <c r="E135" s="578">
        <f>'4-非流动资产汇总'!E13</f>
        <v>0</v>
      </c>
      <c r="F135" s="578" t="str">
        <f>'4-非流动资产汇总'!F13</f>
        <v/>
      </c>
      <c r="G135" s="556" t="str">
        <f t="shared" si="7"/>
        <v>无增减值变化</v>
      </c>
      <c r="H135" s="556" t="s">
        <v>698</v>
      </c>
      <c r="I135" s="556" t="e">
        <f t="shared" si="8"/>
        <v>#VALUE!</v>
      </c>
      <c r="J135" s="556" t="str">
        <f t="shared" si="9"/>
        <v>评估值减值0.00元</v>
      </c>
    </row>
    <row r="136" ht="18.75" hidden="1" spans="1:10">
      <c r="A136" s="558" t="s">
        <v>643</v>
      </c>
      <c r="B136" s="598" t="s">
        <v>412</v>
      </c>
      <c r="C136" s="578">
        <f>'4-非流动资产汇总'!C26</f>
        <v>0</v>
      </c>
      <c r="D136" s="578">
        <f>'4-非流动资产汇总'!D26</f>
        <v>0</v>
      </c>
      <c r="E136" s="578">
        <f>'4-非流动资产汇总'!E26</f>
        <v>0</v>
      </c>
      <c r="F136" s="578" t="str">
        <f>'4-非流动资产汇总'!F26</f>
        <v/>
      </c>
      <c r="G136" s="556" t="str">
        <f t="shared" si="7"/>
        <v>无增减值变化</v>
      </c>
      <c r="H136" s="556" t="s">
        <v>698</v>
      </c>
      <c r="I136" s="556" t="e">
        <f t="shared" si="8"/>
        <v>#VALUE!</v>
      </c>
      <c r="J136" s="556" t="str">
        <f t="shared" si="9"/>
        <v>评估值减值0.00元</v>
      </c>
    </row>
    <row r="137" ht="18.75" hidden="1" spans="1:10">
      <c r="A137" s="558" t="s">
        <v>643</v>
      </c>
      <c r="B137" s="598" t="s">
        <v>413</v>
      </c>
      <c r="C137" s="578">
        <f>'4-非流动资产汇总'!C27</f>
        <v>0</v>
      </c>
      <c r="D137" s="578">
        <f>'4-非流动资产汇总'!D27</f>
        <v>0</v>
      </c>
      <c r="E137" s="578">
        <f>'4-非流动资产汇总'!E27</f>
        <v>0</v>
      </c>
      <c r="F137" s="578" t="str">
        <f>'4-非流动资产汇总'!F27</f>
        <v/>
      </c>
      <c r="G137" s="556" t="str">
        <f t="shared" si="7"/>
        <v>无增减值变化</v>
      </c>
      <c r="H137" s="556" t="s">
        <v>698</v>
      </c>
      <c r="I137" s="556" t="e">
        <f t="shared" si="8"/>
        <v>#VALUE!</v>
      </c>
      <c r="J137" s="556" t="str">
        <f t="shared" si="9"/>
        <v>评估值减值0.00元</v>
      </c>
    </row>
    <row r="138" ht="18.75" hidden="1" spans="1:10">
      <c r="A138" s="558" t="s">
        <v>643</v>
      </c>
      <c r="B138" s="598" t="s">
        <v>414</v>
      </c>
      <c r="C138" s="578">
        <f>'4-非流动资产汇总'!C28</f>
        <v>0</v>
      </c>
      <c r="D138" s="578">
        <f>'4-非流动资产汇总'!D28</f>
        <v>0</v>
      </c>
      <c r="E138" s="578">
        <f>'4-非流动资产汇总'!E28</f>
        <v>0</v>
      </c>
      <c r="F138" s="578" t="str">
        <f>'4-非流动资产汇总'!F28</f>
        <v/>
      </c>
      <c r="G138" s="556" t="str">
        <f t="shared" si="7"/>
        <v>无增减值变化</v>
      </c>
      <c r="H138" s="556" t="s">
        <v>698</v>
      </c>
      <c r="I138" s="556" t="e">
        <f t="shared" si="8"/>
        <v>#VALUE!</v>
      </c>
      <c r="J138" s="556" t="str">
        <f t="shared" si="9"/>
        <v>评估值减值0.00元</v>
      </c>
    </row>
    <row r="139" ht="18.75" hidden="1" spans="1:10">
      <c r="A139" s="558" t="s">
        <v>643</v>
      </c>
      <c r="B139" s="604" t="s">
        <v>730</v>
      </c>
      <c r="C139" s="578">
        <f>'4-13-3无形-其他'!J27</f>
        <v>0</v>
      </c>
      <c r="D139" s="578">
        <f>'4-13-3无形-其他'!L27</f>
        <v>0</v>
      </c>
      <c r="E139" s="578">
        <f>D139-C139</f>
        <v>0</v>
      </c>
      <c r="F139" s="578" t="str">
        <f>'4-13-3无形-其他'!N27</f>
        <v/>
      </c>
      <c r="G139" s="556" t="str">
        <f t="shared" si="7"/>
        <v>无增减值变化</v>
      </c>
      <c r="H139" s="556" t="s">
        <v>698</v>
      </c>
      <c r="I139" s="556" t="e">
        <f t="shared" si="8"/>
        <v>#VALUE!</v>
      </c>
      <c r="J139" s="556" t="str">
        <f t="shared" si="9"/>
        <v>评估值减值0.00元</v>
      </c>
    </row>
    <row r="140" ht="18.75" hidden="1" spans="1:10">
      <c r="A140" s="558" t="s">
        <v>643</v>
      </c>
      <c r="B140" s="598" t="s">
        <v>420</v>
      </c>
      <c r="C140" s="578">
        <f>'4-非流动资产汇总'!C31</f>
        <v>0</v>
      </c>
      <c r="D140" s="578">
        <f>'4-非流动资产汇总'!D31</f>
        <v>0</v>
      </c>
      <c r="E140" s="578">
        <f>'4-非流动资产汇总'!E31</f>
        <v>0</v>
      </c>
      <c r="F140" s="578" t="str">
        <f>'4-非流动资产汇总'!F31</f>
        <v/>
      </c>
      <c r="G140" s="556" t="str">
        <f t="shared" si="7"/>
        <v>无增减值变化</v>
      </c>
      <c r="H140" s="556" t="s">
        <v>698</v>
      </c>
      <c r="I140" s="556" t="e">
        <f t="shared" si="8"/>
        <v>#VALUE!</v>
      </c>
      <c r="J140" s="556" t="str">
        <f t="shared" si="9"/>
        <v>评估值减值0.00元</v>
      </c>
    </row>
    <row r="141" ht="18.75" hidden="1" spans="1:10">
      <c r="A141" s="558" t="s">
        <v>643</v>
      </c>
      <c r="B141" s="598" t="s">
        <v>421</v>
      </c>
      <c r="C141" s="578">
        <f>'4-非流动资产汇总'!C32</f>
        <v>0</v>
      </c>
      <c r="D141" s="578">
        <f>'4-非流动资产汇总'!D32</f>
        <v>0</v>
      </c>
      <c r="E141" s="578">
        <f>'4-非流动资产汇总'!E32</f>
        <v>0</v>
      </c>
      <c r="F141" s="578" t="str">
        <f>'4-非流动资产汇总'!F32</f>
        <v/>
      </c>
      <c r="G141" s="556" t="str">
        <f t="shared" si="7"/>
        <v>无增减值变化</v>
      </c>
      <c r="H141" s="556" t="s">
        <v>698</v>
      </c>
      <c r="I141" s="556" t="e">
        <f t="shared" si="8"/>
        <v>#VALUE!</v>
      </c>
      <c r="J141" s="556" t="str">
        <f t="shared" si="9"/>
        <v>评估值减值0.00元</v>
      </c>
    </row>
    <row r="142" ht="18.75" hidden="1" spans="1:10">
      <c r="A142" s="558" t="s">
        <v>643</v>
      </c>
      <c r="B142" s="598" t="s">
        <v>422</v>
      </c>
      <c r="C142" s="578">
        <f>'4-非流动资产汇总'!C33</f>
        <v>0</v>
      </c>
      <c r="D142" s="578">
        <f>'4-非流动资产汇总'!D33</f>
        <v>0</v>
      </c>
      <c r="E142" s="578">
        <f>'4-非流动资产汇总'!E33</f>
        <v>0</v>
      </c>
      <c r="F142" s="578" t="str">
        <f>'4-非流动资产汇总'!F33</f>
        <v/>
      </c>
      <c r="G142" s="556" t="str">
        <f t="shared" si="7"/>
        <v>无增减值变化</v>
      </c>
      <c r="H142" s="556" t="s">
        <v>698</v>
      </c>
      <c r="I142" s="556" t="e">
        <f t="shared" si="8"/>
        <v>#VALUE!</v>
      </c>
      <c r="J142" s="556" t="str">
        <f t="shared" si="9"/>
        <v>评估值减值0.00元</v>
      </c>
    </row>
    <row r="143" ht="18.75" hidden="1" spans="1:10">
      <c r="A143" s="558" t="s">
        <v>643</v>
      </c>
      <c r="B143" s="598" t="s">
        <v>423</v>
      </c>
      <c r="C143" s="578">
        <f>'4-非流动资产汇总'!C34</f>
        <v>0</v>
      </c>
      <c r="D143" s="578">
        <f>'4-非流动资产汇总'!D34</f>
        <v>0</v>
      </c>
      <c r="E143" s="578">
        <f>'4-非流动资产汇总'!E34</f>
        <v>0</v>
      </c>
      <c r="F143" s="578" t="str">
        <f>'4-非流动资产汇总'!F34</f>
        <v/>
      </c>
      <c r="G143" s="556" t="str">
        <f t="shared" si="7"/>
        <v>无增减值变化</v>
      </c>
      <c r="H143" s="556" t="s">
        <v>698</v>
      </c>
      <c r="I143" s="556" t="e">
        <f t="shared" si="8"/>
        <v>#VALUE!</v>
      </c>
      <c r="J143" s="556" t="str">
        <f t="shared" si="9"/>
        <v>评估值减值0.00元</v>
      </c>
    </row>
    <row r="144" ht="18.75" hidden="1" spans="1:10">
      <c r="A144" s="558" t="s">
        <v>643</v>
      </c>
      <c r="B144" s="598" t="s">
        <v>424</v>
      </c>
      <c r="C144" s="578">
        <f>'4-非流动资产汇总'!C35</f>
        <v>0</v>
      </c>
      <c r="D144" s="578">
        <f>'4-非流动资产汇总'!D35</f>
        <v>0</v>
      </c>
      <c r="E144" s="578">
        <f>'4-非流动资产汇总'!E35</f>
        <v>0</v>
      </c>
      <c r="F144" s="578" t="str">
        <f>'4-非流动资产汇总'!F35</f>
        <v/>
      </c>
      <c r="G144" s="556" t="str">
        <f t="shared" si="7"/>
        <v>无增减值变化</v>
      </c>
      <c r="H144" s="556" t="s">
        <v>698</v>
      </c>
      <c r="I144" s="556" t="e">
        <f t="shared" si="8"/>
        <v>#VALUE!</v>
      </c>
      <c r="J144" s="556" t="str">
        <f t="shared" si="9"/>
        <v>评估值减值0.00元</v>
      </c>
    </row>
    <row r="145" ht="18.75" spans="1:1">
      <c r="A145" s="558"/>
    </row>
    <row r="146" ht="18.75" hidden="1" spans="1:4">
      <c r="A146" s="558" t="s">
        <v>643</v>
      </c>
      <c r="B146" s="559" t="s">
        <v>731</v>
      </c>
      <c r="C146" s="559"/>
      <c r="D146" s="559"/>
    </row>
    <row r="147" ht="18.75" hidden="1" spans="1:4">
      <c r="A147" s="558" t="s">
        <v>643</v>
      </c>
      <c r="B147" s="574" t="s">
        <v>5</v>
      </c>
      <c r="C147" s="574" t="s">
        <v>6</v>
      </c>
      <c r="D147" s="574" t="s">
        <v>7</v>
      </c>
    </row>
    <row r="148" ht="18.75" hidden="1" spans="1:4">
      <c r="A148" s="558" t="s">
        <v>643</v>
      </c>
      <c r="B148" s="598" t="s">
        <v>732</v>
      </c>
      <c r="C148" s="578">
        <f>'4-4长期股权投资'!I25</f>
        <v>0</v>
      </c>
      <c r="D148" s="578">
        <f>'4-4长期股权投资'!K25</f>
        <v>0</v>
      </c>
    </row>
    <row r="149" ht="18.75" hidden="1" spans="1:4">
      <c r="A149" s="558" t="s">
        <v>643</v>
      </c>
      <c r="B149" s="598" t="s">
        <v>733</v>
      </c>
      <c r="C149" s="578">
        <f>'4-4长期股权投资'!I26</f>
        <v>0</v>
      </c>
      <c r="D149" s="578">
        <f>'4-4长期股权投资'!K26</f>
        <v>0</v>
      </c>
    </row>
    <row r="150" ht="18.75" hidden="1" spans="1:4">
      <c r="A150" s="558" t="s">
        <v>643</v>
      </c>
      <c r="B150" s="598" t="s">
        <v>734</v>
      </c>
      <c r="C150" s="578">
        <f>'4-4长期股权投资'!I27</f>
        <v>0</v>
      </c>
      <c r="D150" s="578">
        <f>'4-4长期股权投资'!K27</f>
        <v>0</v>
      </c>
    </row>
    <row r="151" ht="18.75" hidden="1" spans="1:1">
      <c r="A151" s="558"/>
    </row>
    <row r="152" ht="18.75" hidden="1" spans="1:5">
      <c r="A152" s="558" t="s">
        <v>643</v>
      </c>
      <c r="B152" s="559" t="s">
        <v>735</v>
      </c>
      <c r="C152" s="559"/>
      <c r="D152" s="559"/>
      <c r="E152" s="559"/>
    </row>
    <row r="153" ht="18.75" hidden="1" spans="1:5">
      <c r="A153" s="558" t="s">
        <v>643</v>
      </c>
      <c r="B153" s="574" t="s">
        <v>736</v>
      </c>
      <c r="C153" s="574" t="s">
        <v>737</v>
      </c>
      <c r="D153" s="574" t="s">
        <v>738</v>
      </c>
      <c r="E153" s="575" t="s">
        <v>739</v>
      </c>
    </row>
    <row r="154" hidden="1" customHeight="1" spans="1:5">
      <c r="A154" s="558" t="s">
        <v>643</v>
      </c>
      <c r="B154" s="598" t="str">
        <f>IF('4-4长期股权投资'!B8=0,"",'4-4长期股权投资'!B8)</f>
        <v/>
      </c>
      <c r="C154" s="605" t="str">
        <f>IF('4-4长期股权投资'!C8=0,"",'4-4长期股权投资'!C8)</f>
        <v/>
      </c>
      <c r="D154" s="606" t="str">
        <f>IF('4-4长期股权投资'!D8=0,"",'4-4长期股权投资'!D8)</f>
        <v/>
      </c>
      <c r="E154" s="607" t="str">
        <f>IF('4-4长期股权投资'!E8=0,"",'4-4长期股权投资'!E8)</f>
        <v/>
      </c>
    </row>
    <row r="155" hidden="1" customHeight="1" spans="1:5">
      <c r="A155" s="558" t="s">
        <v>643</v>
      </c>
      <c r="B155" s="598" t="str">
        <f>IF('4-4长期股权投资'!B9=0,"",'4-4长期股权投资'!B9)</f>
        <v/>
      </c>
      <c r="C155" s="605" t="str">
        <f>IF('4-4长期股权投资'!C9=0,"",'4-4长期股权投资'!C9)</f>
        <v/>
      </c>
      <c r="D155" s="606" t="str">
        <f>IF('4-4长期股权投资'!D9=0,"",'4-4长期股权投资'!D9)</f>
        <v/>
      </c>
      <c r="E155" s="607" t="str">
        <f>IF('4-4长期股权投资'!E9=0,"",'4-4长期股权投资'!E9)</f>
        <v/>
      </c>
    </row>
    <row r="156" ht="18.75" hidden="1" spans="1:5">
      <c r="A156" s="558" t="s">
        <v>643</v>
      </c>
      <c r="B156" s="598" t="str">
        <f>IF('4-4长期股权投资'!B10=0,"",'4-4长期股权投资'!B10)</f>
        <v/>
      </c>
      <c r="C156" s="605" t="str">
        <f>IF('4-4长期股权投资'!C10=0,"",'4-4长期股权投资'!C10)</f>
        <v/>
      </c>
      <c r="D156" s="606" t="str">
        <f>IF('4-4长期股权投资'!D10=0,"",'4-4长期股权投资'!D10)</f>
        <v/>
      </c>
      <c r="E156" s="607" t="str">
        <f>IF('4-4长期股权投资'!E10=0,"",'4-4长期股权投资'!E10)</f>
        <v/>
      </c>
    </row>
    <row r="157" ht="18.75" hidden="1" spans="1:5">
      <c r="A157" s="558" t="s">
        <v>643</v>
      </c>
      <c r="B157" s="598" t="str">
        <f>IF('4-4长期股权投资'!B11=0,"",'4-4长期股权投资'!B11)</f>
        <v/>
      </c>
      <c r="C157" s="605" t="str">
        <f>IF('4-4长期股权投资'!C11=0,"",'4-4长期股权投资'!C11)</f>
        <v/>
      </c>
      <c r="D157" s="606" t="str">
        <f>IF('4-4长期股权投资'!D11=0,"",'4-4长期股权投资'!D11)</f>
        <v/>
      </c>
      <c r="E157" s="607" t="str">
        <f>IF('4-4长期股权投资'!E11=0,"",'4-4长期股权投资'!E11)</f>
        <v/>
      </c>
    </row>
    <row r="158" ht="18.75" hidden="1" spans="1:5">
      <c r="A158" s="558" t="s">
        <v>643</v>
      </c>
      <c r="B158" s="598" t="str">
        <f>IF('4-4长期股权投资'!B12=0,"",'4-4长期股权投资'!B12)</f>
        <v/>
      </c>
      <c r="C158" s="605" t="str">
        <f>IF('4-4长期股权投资'!C12=0,"",'4-4长期股权投资'!C12)</f>
        <v/>
      </c>
      <c r="D158" s="606" t="str">
        <f>IF('4-4长期股权投资'!D12=0,"",'4-4长期股权投资'!D12)</f>
        <v/>
      </c>
      <c r="E158" s="607" t="str">
        <f>IF('4-4长期股权投资'!E12=0,"",'4-4长期股权投资'!E12)</f>
        <v/>
      </c>
    </row>
    <row r="159" ht="18.75" hidden="1" spans="1:5">
      <c r="A159" s="558" t="s">
        <v>643</v>
      </c>
      <c r="B159" s="598" t="str">
        <f>IF('4-4长期股权投资'!B13=0,"",'4-4长期股权投资'!B13)</f>
        <v/>
      </c>
      <c r="C159" s="605" t="str">
        <f>IF('4-4长期股权投资'!C13=0,"",'4-4长期股权投资'!C13)</f>
        <v/>
      </c>
      <c r="D159" s="606" t="str">
        <f>IF('4-4长期股权投资'!D13=0,"",'4-4长期股权投资'!D13)</f>
        <v/>
      </c>
      <c r="E159" s="607" t="str">
        <f>IF('4-4长期股权投资'!E13=0,"",'4-4长期股权投资'!E13)</f>
        <v/>
      </c>
    </row>
    <row r="160" ht="18.75" hidden="1" spans="1:5">
      <c r="A160" s="558" t="s">
        <v>643</v>
      </c>
      <c r="B160" s="598" t="str">
        <f>IF('4-4长期股权投资'!B14=0,"",'4-4长期股权投资'!B14)</f>
        <v/>
      </c>
      <c r="C160" s="605" t="str">
        <f>IF('4-4长期股权投资'!C14=0,"",'4-4长期股权投资'!C14)</f>
        <v/>
      </c>
      <c r="D160" s="606" t="str">
        <f>IF('4-4长期股权投资'!D14=0,"",'4-4长期股权投资'!D14)</f>
        <v/>
      </c>
      <c r="E160" s="607" t="str">
        <f>IF('4-4长期股权投资'!E14=0,"",'4-4长期股权投资'!E14)</f>
        <v/>
      </c>
    </row>
    <row r="161" ht="18.75" hidden="1" spans="1:5">
      <c r="A161" s="558" t="s">
        <v>643</v>
      </c>
      <c r="B161" s="598" t="str">
        <f>IF('4-4长期股权投资'!B15=0,"",'4-4长期股权投资'!B15)</f>
        <v/>
      </c>
      <c r="C161" s="605" t="str">
        <f>IF('4-4长期股权投资'!C15=0,"",'4-4长期股权投资'!C15)</f>
        <v/>
      </c>
      <c r="D161" s="606" t="str">
        <f>IF('4-4长期股权投资'!D15=0,"",'4-4长期股权投资'!D15)</f>
        <v/>
      </c>
      <c r="E161" s="607" t="str">
        <f>IF('4-4长期股权投资'!E15=0,"",'4-4长期股权投资'!E15)</f>
        <v/>
      </c>
    </row>
    <row r="162" ht="18.75" hidden="1" spans="1:5">
      <c r="A162" s="558" t="s">
        <v>643</v>
      </c>
      <c r="B162" s="598" t="str">
        <f>IF('4-4长期股权投资'!B16=0,"",'4-4长期股权投资'!B16)</f>
        <v/>
      </c>
      <c r="C162" s="605" t="str">
        <f>IF('4-4长期股权投资'!C16=0,"",'4-4长期股权投资'!C16)</f>
        <v/>
      </c>
      <c r="D162" s="606" t="str">
        <f>IF('4-4长期股权投资'!D16=0,"",'4-4长期股权投资'!D16)</f>
        <v/>
      </c>
      <c r="E162" s="607" t="str">
        <f>IF('4-4长期股权投资'!E16=0,"",'4-4长期股权投资'!E16)</f>
        <v/>
      </c>
    </row>
    <row r="163" ht="18.75" hidden="1" spans="1:5">
      <c r="A163" s="558" t="s">
        <v>643</v>
      </c>
      <c r="B163" s="598" t="str">
        <f>IF('4-4长期股权投资'!B17=0,"",'4-4长期股权投资'!B17)</f>
        <v/>
      </c>
      <c r="C163" s="605" t="str">
        <f>IF('4-4长期股权投资'!C17=0,"",'4-4长期股权投资'!C17)</f>
        <v/>
      </c>
      <c r="D163" s="606" t="str">
        <f>IF('4-4长期股权投资'!D17=0,"",'4-4长期股权投资'!D17)</f>
        <v/>
      </c>
      <c r="E163" s="607" t="str">
        <f>IF('4-4长期股权投资'!E17=0,"",'4-4长期股权投资'!E17)</f>
        <v/>
      </c>
    </row>
    <row r="164" ht="18.75" hidden="1" spans="1:5">
      <c r="A164" s="558" t="s">
        <v>643</v>
      </c>
      <c r="B164" s="598" t="str">
        <f>IF('4-4长期股权投资'!B18=0,"",'4-4长期股权投资'!B18)</f>
        <v/>
      </c>
      <c r="C164" s="605" t="str">
        <f>IF('4-4长期股权投资'!C18=0,"",'4-4长期股权投资'!C18)</f>
        <v/>
      </c>
      <c r="D164" s="606" t="str">
        <f>IF('4-4长期股权投资'!D18=0,"",'4-4长期股权投资'!D18)</f>
        <v/>
      </c>
      <c r="E164" s="607" t="str">
        <f>IF('4-4长期股权投资'!E18=0,"",'4-4长期股权投资'!E18)</f>
        <v/>
      </c>
    </row>
    <row r="165" ht="18.75" hidden="1" spans="1:5">
      <c r="A165" s="558" t="s">
        <v>643</v>
      </c>
      <c r="B165" s="598" t="str">
        <f>IF('4-4长期股权投资'!B19=0,"",'4-4长期股权投资'!B19)</f>
        <v/>
      </c>
      <c r="C165" s="605" t="str">
        <f>IF('4-4长期股权投资'!C19=0,"",'4-4长期股权投资'!C19)</f>
        <v/>
      </c>
      <c r="D165" s="606" t="str">
        <f>IF('4-4长期股权投资'!D19=0,"",'4-4长期股权投资'!D19)</f>
        <v/>
      </c>
      <c r="E165" s="607" t="str">
        <f>IF('4-4长期股权投资'!E19=0,"",'4-4长期股权投资'!E19)</f>
        <v/>
      </c>
    </row>
    <row r="166" ht="18.75" hidden="1" spans="1:5">
      <c r="A166" s="558" t="s">
        <v>643</v>
      </c>
      <c r="B166" s="598" t="str">
        <f>IF('4-4长期股权投资'!B20=0,"",'4-4长期股权投资'!B20)</f>
        <v/>
      </c>
      <c r="C166" s="605" t="str">
        <f>IF('4-4长期股权投资'!C20=0,"",'4-4长期股权投资'!C20)</f>
        <v/>
      </c>
      <c r="D166" s="606" t="str">
        <f>IF('4-4长期股权投资'!D20=0,"",'4-4长期股权投资'!D20)</f>
        <v/>
      </c>
      <c r="E166" s="607" t="str">
        <f>IF('4-4长期股权投资'!E20=0,"",'4-4长期股权投资'!E20)</f>
        <v/>
      </c>
    </row>
    <row r="167" ht="18.75" hidden="1" spans="1:1">
      <c r="A167" s="558"/>
    </row>
    <row r="168" ht="18.75" hidden="1" spans="1:6">
      <c r="A168" s="558" t="s">
        <v>643</v>
      </c>
      <c r="B168" s="559" t="s">
        <v>740</v>
      </c>
      <c r="C168" s="559"/>
      <c r="D168" s="559"/>
      <c r="E168" s="559"/>
      <c r="F168" s="559"/>
    </row>
    <row r="169" ht="18.75" hidden="1" spans="1:6">
      <c r="A169" s="558" t="s">
        <v>643</v>
      </c>
      <c r="B169" s="574" t="s">
        <v>736</v>
      </c>
      <c r="C169" s="575" t="s">
        <v>6</v>
      </c>
      <c r="D169" s="575" t="s">
        <v>7</v>
      </c>
      <c r="E169" s="575" t="s">
        <v>8</v>
      </c>
      <c r="F169" s="575" t="s">
        <v>683</v>
      </c>
    </row>
    <row r="170" ht="18.75" hidden="1" spans="1:6">
      <c r="A170" s="558" t="s">
        <v>643</v>
      </c>
      <c r="B170" s="598" t="str">
        <f>IF('4-4长期股权投资'!B8=0,"",'4-4长期股权投资'!B8)</f>
        <v/>
      </c>
      <c r="C170" s="608">
        <f>'4-4长期股权投资'!I8-'4-4长期股权投资'!J8</f>
        <v>0</v>
      </c>
      <c r="D170" s="608">
        <f>'4-4长期股权投资'!K8</f>
        <v>0</v>
      </c>
      <c r="E170" s="609">
        <f t="shared" ref="E170:E183" si="10">D170-C170</f>
        <v>0</v>
      </c>
      <c r="F170" s="610" t="str">
        <f>'4-4长期股权投资'!L8</f>
        <v/>
      </c>
    </row>
    <row r="171" ht="18.75" hidden="1" spans="1:6">
      <c r="A171" s="558" t="s">
        <v>643</v>
      </c>
      <c r="B171" s="598" t="str">
        <f>IF('4-4长期股权投资'!B9=0,"",'4-4长期股权投资'!B9)</f>
        <v/>
      </c>
      <c r="C171" s="608">
        <f>'4-4长期股权投资'!I9-'4-4长期股权投资'!J9</f>
        <v>0</v>
      </c>
      <c r="D171" s="608">
        <f>'4-4长期股权投资'!K9</f>
        <v>0</v>
      </c>
      <c r="E171" s="609">
        <f t="shared" si="10"/>
        <v>0</v>
      </c>
      <c r="F171" s="610" t="str">
        <f>'4-4长期股权投资'!L9</f>
        <v/>
      </c>
    </row>
    <row r="172" ht="18.75" hidden="1" spans="1:6">
      <c r="A172" s="558" t="s">
        <v>643</v>
      </c>
      <c r="B172" s="598" t="str">
        <f>IF('4-4长期股权投资'!B10=0,"",'4-4长期股权投资'!B10)</f>
        <v/>
      </c>
      <c r="C172" s="608">
        <f>'4-4长期股权投资'!I10-'4-4长期股权投资'!J10</f>
        <v>0</v>
      </c>
      <c r="D172" s="608">
        <f>'4-4长期股权投资'!K10</f>
        <v>0</v>
      </c>
      <c r="E172" s="609">
        <f t="shared" si="10"/>
        <v>0</v>
      </c>
      <c r="F172" s="610" t="str">
        <f>'4-4长期股权投资'!L10</f>
        <v/>
      </c>
    </row>
    <row r="173" ht="18.75" hidden="1" spans="1:6">
      <c r="A173" s="558" t="s">
        <v>643</v>
      </c>
      <c r="B173" s="598" t="str">
        <f>IF('4-4长期股权投资'!B11=0,"",'4-4长期股权投资'!B11)</f>
        <v/>
      </c>
      <c r="C173" s="608">
        <f>'4-4长期股权投资'!I11-'4-4长期股权投资'!J11</f>
        <v>0</v>
      </c>
      <c r="D173" s="608">
        <f>'4-4长期股权投资'!K11</f>
        <v>0</v>
      </c>
      <c r="E173" s="609">
        <f t="shared" si="10"/>
        <v>0</v>
      </c>
      <c r="F173" s="610" t="str">
        <f>'4-4长期股权投资'!L11</f>
        <v/>
      </c>
    </row>
    <row r="174" ht="18.75" hidden="1" spans="1:6">
      <c r="A174" s="558" t="s">
        <v>643</v>
      </c>
      <c r="B174" s="598" t="str">
        <f>IF('4-4长期股权投资'!B12=0,"",'4-4长期股权投资'!B12)</f>
        <v/>
      </c>
      <c r="C174" s="608">
        <f>'4-4长期股权投资'!I12-'4-4长期股权投资'!J12</f>
        <v>0</v>
      </c>
      <c r="D174" s="608">
        <f>'4-4长期股权投资'!K12</f>
        <v>0</v>
      </c>
      <c r="E174" s="609">
        <f t="shared" si="10"/>
        <v>0</v>
      </c>
      <c r="F174" s="610" t="str">
        <f>'4-4长期股权投资'!L12</f>
        <v/>
      </c>
    </row>
    <row r="175" ht="18.75" hidden="1" spans="1:6">
      <c r="A175" s="558" t="s">
        <v>643</v>
      </c>
      <c r="B175" s="598" t="str">
        <f>IF('4-4长期股权投资'!B13=0,"",'4-4长期股权投资'!B13)</f>
        <v/>
      </c>
      <c r="C175" s="608">
        <f>'4-4长期股权投资'!I13-'4-4长期股权投资'!J13</f>
        <v>0</v>
      </c>
      <c r="D175" s="608">
        <f>'4-4长期股权投资'!K13</f>
        <v>0</v>
      </c>
      <c r="E175" s="609">
        <f t="shared" si="10"/>
        <v>0</v>
      </c>
      <c r="F175" s="610" t="str">
        <f>'4-4长期股权投资'!L13</f>
        <v/>
      </c>
    </row>
    <row r="176" ht="18.75" hidden="1" spans="1:6">
      <c r="A176" s="558" t="s">
        <v>643</v>
      </c>
      <c r="B176" s="598" t="str">
        <f>IF('4-4长期股权投资'!B14=0,"",'4-4长期股权投资'!B14)</f>
        <v/>
      </c>
      <c r="C176" s="608">
        <f>'4-4长期股权投资'!I14-'4-4长期股权投资'!J14</f>
        <v>0</v>
      </c>
      <c r="D176" s="608">
        <f>'4-4长期股权投资'!K14</f>
        <v>0</v>
      </c>
      <c r="E176" s="609">
        <f t="shared" si="10"/>
        <v>0</v>
      </c>
      <c r="F176" s="610" t="str">
        <f>'4-4长期股权投资'!L14</f>
        <v/>
      </c>
    </row>
    <row r="177" ht="18.75" hidden="1" spans="1:6">
      <c r="A177" s="558" t="s">
        <v>643</v>
      </c>
      <c r="B177" s="598" t="str">
        <f>IF('4-4长期股权投资'!B15=0,"",'4-4长期股权投资'!B15)</f>
        <v/>
      </c>
      <c r="C177" s="608">
        <f>'4-4长期股权投资'!I15-'4-4长期股权投资'!J15</f>
        <v>0</v>
      </c>
      <c r="D177" s="608">
        <f>'4-4长期股权投资'!K15</f>
        <v>0</v>
      </c>
      <c r="E177" s="609">
        <f t="shared" si="10"/>
        <v>0</v>
      </c>
      <c r="F177" s="610" t="str">
        <f>'4-4长期股权投资'!L15</f>
        <v/>
      </c>
    </row>
    <row r="178" ht="18.75" hidden="1" spans="1:6">
      <c r="A178" s="558" t="s">
        <v>643</v>
      </c>
      <c r="B178" s="598" t="str">
        <f>IF('4-4长期股权投资'!B16=0,"",'4-4长期股权投资'!B16)</f>
        <v/>
      </c>
      <c r="C178" s="608">
        <f>'4-4长期股权投资'!I16-'4-4长期股权投资'!J16</f>
        <v>0</v>
      </c>
      <c r="D178" s="608">
        <f>'4-4长期股权投资'!K16</f>
        <v>0</v>
      </c>
      <c r="E178" s="609">
        <f t="shared" si="10"/>
        <v>0</v>
      </c>
      <c r="F178" s="610" t="str">
        <f>'4-4长期股权投资'!L16</f>
        <v/>
      </c>
    </row>
    <row r="179" ht="18.75" hidden="1" spans="1:6">
      <c r="A179" s="558" t="s">
        <v>643</v>
      </c>
      <c r="B179" s="598" t="str">
        <f>IF('4-4长期股权投资'!B17=0,"",'4-4长期股权投资'!B17)</f>
        <v/>
      </c>
      <c r="C179" s="608">
        <f>'4-4长期股权投资'!I17-'4-4长期股权投资'!J17</f>
        <v>0</v>
      </c>
      <c r="D179" s="608">
        <f>'4-4长期股权投资'!K17</f>
        <v>0</v>
      </c>
      <c r="E179" s="609">
        <f t="shared" si="10"/>
        <v>0</v>
      </c>
      <c r="F179" s="610" t="str">
        <f>'4-4长期股权投资'!L17</f>
        <v/>
      </c>
    </row>
    <row r="180" ht="18.75" hidden="1" spans="1:6">
      <c r="A180" s="558" t="s">
        <v>643</v>
      </c>
      <c r="B180" s="598" t="str">
        <f>IF('4-4长期股权投资'!B18=0,"",'4-4长期股权投资'!B18)</f>
        <v/>
      </c>
      <c r="C180" s="608">
        <f>'4-4长期股权投资'!I18-'4-4长期股权投资'!J18</f>
        <v>0</v>
      </c>
      <c r="D180" s="608">
        <f>'4-4长期股权投资'!K18</f>
        <v>0</v>
      </c>
      <c r="E180" s="609">
        <f t="shared" si="10"/>
        <v>0</v>
      </c>
      <c r="F180" s="610" t="str">
        <f>'4-4长期股权投资'!L18</f>
        <v/>
      </c>
    </row>
    <row r="181" ht="18.75" hidden="1" spans="1:6">
      <c r="A181" s="558" t="s">
        <v>643</v>
      </c>
      <c r="B181" s="598" t="str">
        <f>IF('4-4长期股权投资'!B19=0,"",'4-4长期股权投资'!B19)</f>
        <v/>
      </c>
      <c r="C181" s="608">
        <f>'4-4长期股权投资'!I19-'4-4长期股权投资'!J19</f>
        <v>0</v>
      </c>
      <c r="D181" s="608">
        <f>'4-4长期股权投资'!K19</f>
        <v>0</v>
      </c>
      <c r="E181" s="609">
        <f t="shared" si="10"/>
        <v>0</v>
      </c>
      <c r="F181" s="610" t="str">
        <f>'4-4长期股权投资'!L19</f>
        <v/>
      </c>
    </row>
    <row r="182" ht="18.75" hidden="1" spans="1:6">
      <c r="A182" s="558" t="s">
        <v>643</v>
      </c>
      <c r="B182" s="598" t="str">
        <f>IF('4-4长期股权投资'!B20=0,"",'4-4长期股权投资'!B20)</f>
        <v/>
      </c>
      <c r="C182" s="608">
        <f>'4-4长期股权投资'!I20-'4-4长期股权投资'!J20</f>
        <v>0</v>
      </c>
      <c r="D182" s="608">
        <f>'4-4长期股权投资'!K20</f>
        <v>0</v>
      </c>
      <c r="E182" s="609">
        <f t="shared" si="10"/>
        <v>0</v>
      </c>
      <c r="F182" s="610" t="str">
        <f>'4-4长期股权投资'!L20</f>
        <v/>
      </c>
    </row>
    <row r="183" ht="18.75" hidden="1" spans="1:10">
      <c r="A183" s="558" t="s">
        <v>643</v>
      </c>
      <c r="B183" s="599" t="s">
        <v>452</v>
      </c>
      <c r="C183" s="611">
        <f>'4-4长期股权投资'!I27</f>
        <v>0</v>
      </c>
      <c r="D183" s="611">
        <f>'4-4长期股权投资'!K27</f>
        <v>0</v>
      </c>
      <c r="E183" s="612">
        <f t="shared" si="10"/>
        <v>0</v>
      </c>
      <c r="F183" s="610" t="str">
        <f>'4-4长期股权投资'!L27</f>
        <v/>
      </c>
      <c r="G183" s="556" t="str">
        <f>IF(E183&lt;&gt;0,IF(C183=0,J183,I183),H183)</f>
        <v>无增减值变化</v>
      </c>
      <c r="H183" s="556" t="s">
        <v>698</v>
      </c>
      <c r="I183" s="556" t="e">
        <f>IF(E183&gt;0,CONCATENATE("评估值增值",TEXT(E183,"#,##0.00"),"元，增值率",ROUND(F183,2),"%"),CONCATENATE("评估值减值",TEXT(-E183,"#,##0.00"),"元，减值率",ROUND(-F183,2),"%"))</f>
        <v>#VALUE!</v>
      </c>
      <c r="J183" s="556" t="str">
        <f>IF(E183&gt;0,CONCATENATE("评估值增值",TEXT(E183,"#,##0.00"),"元"),CONCATENATE("评估值减值",TEXT(-E183,"#,##0.00"),"元"))</f>
        <v>评估值减值0.00元</v>
      </c>
    </row>
    <row r="184" ht="18.75" hidden="1" spans="1:1">
      <c r="A184" s="558"/>
    </row>
    <row r="185" ht="18.75" spans="1:4">
      <c r="A185" s="558" t="s">
        <v>643</v>
      </c>
      <c r="B185" s="559" t="s">
        <v>741</v>
      </c>
      <c r="C185" s="559"/>
      <c r="D185" s="559"/>
    </row>
    <row r="186" ht="18.75" spans="1:4">
      <c r="A186" s="558" t="s">
        <v>643</v>
      </c>
      <c r="B186" s="574" t="s">
        <v>5</v>
      </c>
      <c r="C186" s="575" t="s">
        <v>169</v>
      </c>
      <c r="D186" s="575" t="s">
        <v>170</v>
      </c>
    </row>
    <row r="187" ht="18.75" spans="1:4">
      <c r="A187" s="558" t="s">
        <v>643</v>
      </c>
      <c r="B187" s="613" t="s">
        <v>398</v>
      </c>
      <c r="C187" s="578" t="e">
        <f>#REF!</f>
        <v>#REF!</v>
      </c>
      <c r="D187" s="578" t="e">
        <f>#REF!</f>
        <v>#REF!</v>
      </c>
    </row>
    <row r="188" ht="18.75" spans="1:4">
      <c r="A188" s="558" t="s">
        <v>643</v>
      </c>
      <c r="B188" s="613" t="s">
        <v>399</v>
      </c>
      <c r="C188" s="578" t="e">
        <f>#REF!</f>
        <v>#REF!</v>
      </c>
      <c r="D188" s="578" t="e">
        <f>#REF!</f>
        <v>#REF!</v>
      </c>
    </row>
    <row r="189" ht="18.75" spans="1:4">
      <c r="A189" s="558" t="s">
        <v>643</v>
      </c>
      <c r="B189" s="613" t="s">
        <v>400</v>
      </c>
      <c r="C189" s="578" t="e">
        <f>#REF!</f>
        <v>#REF!</v>
      </c>
      <c r="D189" s="578" t="e">
        <f>#REF!</f>
        <v>#REF!</v>
      </c>
    </row>
    <row r="190" ht="18.75" spans="1:4">
      <c r="A190" s="558" t="s">
        <v>643</v>
      </c>
      <c r="B190" s="604" t="s">
        <v>401</v>
      </c>
      <c r="C190" s="578" t="e">
        <f>#REF!</f>
        <v>#REF!</v>
      </c>
      <c r="D190" s="578" t="e">
        <f>#REF!</f>
        <v>#REF!</v>
      </c>
    </row>
    <row r="191" ht="18.75" spans="1:4">
      <c r="A191" s="558" t="s">
        <v>643</v>
      </c>
      <c r="B191" s="604" t="s">
        <v>742</v>
      </c>
      <c r="C191" s="578" t="e">
        <f>#REF!</f>
        <v>#REF!</v>
      </c>
      <c r="D191" s="578"/>
    </row>
    <row r="192" ht="18.75" spans="1:4">
      <c r="A192" s="558" t="s">
        <v>643</v>
      </c>
      <c r="B192" s="614" t="s">
        <v>452</v>
      </c>
      <c r="C192" s="582" t="e">
        <f>#REF!</f>
        <v>#REF!</v>
      </c>
      <c r="D192" s="582" t="e">
        <f>#REF!</f>
        <v>#REF!</v>
      </c>
    </row>
    <row r="193" ht="18.75" spans="1:1">
      <c r="A193" s="558"/>
    </row>
    <row r="194" ht="18.75" spans="1:10">
      <c r="A194" s="558" t="s">
        <v>643</v>
      </c>
      <c r="B194" s="559" t="s">
        <v>743</v>
      </c>
      <c r="C194" s="559"/>
      <c r="D194" s="559"/>
      <c r="E194" s="559"/>
      <c r="F194" s="559"/>
      <c r="G194" s="559"/>
      <c r="H194" s="559"/>
      <c r="I194" s="559"/>
      <c r="J194" s="559"/>
    </row>
    <row r="195" ht="18.75" spans="1:10">
      <c r="A195" s="558" t="s">
        <v>643</v>
      </c>
      <c r="B195" s="574" t="s">
        <v>5</v>
      </c>
      <c r="C195" s="615" t="s">
        <v>6</v>
      </c>
      <c r="D195" s="616"/>
      <c r="E195" s="615" t="s">
        <v>7</v>
      </c>
      <c r="F195" s="616"/>
      <c r="G195" s="615" t="s">
        <v>8</v>
      </c>
      <c r="H195" s="616"/>
      <c r="I195" s="615" t="s">
        <v>744</v>
      </c>
      <c r="J195" s="616"/>
    </row>
    <row r="196" ht="18.75" spans="1:15">
      <c r="A196" s="558" t="s">
        <v>643</v>
      </c>
      <c r="B196" s="617"/>
      <c r="C196" s="616" t="s">
        <v>10</v>
      </c>
      <c r="D196" s="574" t="s">
        <v>11</v>
      </c>
      <c r="E196" s="574" t="s">
        <v>10</v>
      </c>
      <c r="F196" s="574" t="s">
        <v>11</v>
      </c>
      <c r="G196" s="574" t="s">
        <v>10</v>
      </c>
      <c r="H196" s="574" t="s">
        <v>11</v>
      </c>
      <c r="I196" s="574" t="s">
        <v>745</v>
      </c>
      <c r="J196" s="574" t="s">
        <v>746</v>
      </c>
      <c r="K196" s="624" t="s">
        <v>10</v>
      </c>
      <c r="O196" s="557" t="s">
        <v>11</v>
      </c>
    </row>
    <row r="197" ht="18.75" spans="1:18">
      <c r="A197" s="558" t="s">
        <v>643</v>
      </c>
      <c r="B197" s="613" t="s">
        <v>398</v>
      </c>
      <c r="C197" s="618" t="e">
        <f>#REF!</f>
        <v>#REF!</v>
      </c>
      <c r="D197" s="618" t="e">
        <f>#REF!</f>
        <v>#REF!</v>
      </c>
      <c r="E197" s="618" t="e">
        <f>#REF!</f>
        <v>#REF!</v>
      </c>
      <c r="F197" s="618" t="e">
        <f>#REF!</f>
        <v>#REF!</v>
      </c>
      <c r="G197" s="618" t="e">
        <f>#REF!</f>
        <v>#REF!</v>
      </c>
      <c r="H197" s="618" t="e">
        <f>#REF!</f>
        <v>#REF!</v>
      </c>
      <c r="I197" s="625" t="e">
        <f>#REF!</f>
        <v>#REF!</v>
      </c>
      <c r="J197" s="618" t="e">
        <f>#REF!</f>
        <v>#REF!</v>
      </c>
      <c r="K197" s="556" t="e">
        <f>IF(G197&lt;&gt;0,IF(C197=0,N197,M197),L197)</f>
        <v>#REF!</v>
      </c>
      <c r="L197" s="556" t="s">
        <v>709</v>
      </c>
      <c r="M197" s="556" t="e">
        <f>IF(G197&gt;0,CONCATENATE("评估值增值",TEXT(G197,"#,##0.00"),"元，增值率",ROUND(I197,2),"%"),CONCATENATE("评估值减值",TEXT(-G197,"#,##0.00"),"元，减值率",ROUND(-I197,2),"%"))</f>
        <v>#REF!</v>
      </c>
      <c r="N197" s="556" t="e">
        <f>IF(G197&gt;0,CONCATENATE("评估值增值",TEXT(G197,"#,##0.00"),"元"),CONCATENATE("评估值减值",TEXT(-G197,"#,##0.00"),"元"))</f>
        <v>#REF!</v>
      </c>
      <c r="O197" s="556" t="e">
        <f>IF(H197&lt;&gt;0,IF(D197=0,R197,Q197),P197)</f>
        <v>#REF!</v>
      </c>
      <c r="P197" s="556" t="s">
        <v>709</v>
      </c>
      <c r="Q197" s="556" t="e">
        <f>IF(H197&gt;0,CONCATENATE("评估值增值",TEXT(H197,"#,##0.00"),"元，增值率",ROUND(J197,2),"%"),CONCATENATE("评估值减值",TEXT(-H197,"#,##0.00"),"元，减值率",ROUND(-J197,2),"%"))</f>
        <v>#REF!</v>
      </c>
      <c r="R197" s="556" t="e">
        <f>IF(H197&gt;0,CONCATENATE("评估值增值",TEXT(H197,"#,##0.00"),"元"),CONCATENATE("评估值减值",TEXT(-H197,"#,##0.00"),"元"))</f>
        <v>#REF!</v>
      </c>
    </row>
    <row r="198" ht="18.75" spans="1:18">
      <c r="A198" s="558" t="s">
        <v>643</v>
      </c>
      <c r="B198" s="613" t="s">
        <v>399</v>
      </c>
      <c r="C198" s="618" t="e">
        <f>#REF!</f>
        <v>#REF!</v>
      </c>
      <c r="D198" s="618" t="e">
        <f>#REF!</f>
        <v>#REF!</v>
      </c>
      <c r="E198" s="618" t="e">
        <f>#REF!</f>
        <v>#REF!</v>
      </c>
      <c r="F198" s="618" t="e">
        <f>#REF!</f>
        <v>#REF!</v>
      </c>
      <c r="G198" s="618" t="e">
        <f>#REF!</f>
        <v>#REF!</v>
      </c>
      <c r="H198" s="618" t="e">
        <f>#REF!</f>
        <v>#REF!</v>
      </c>
      <c r="I198" s="618" t="e">
        <f>#REF!</f>
        <v>#REF!</v>
      </c>
      <c r="J198" s="618" t="e">
        <f>#REF!</f>
        <v>#REF!</v>
      </c>
      <c r="K198" s="556" t="e">
        <f>IF(G198&lt;&gt;0,IF(C198=0,N198,M198),L198)</f>
        <v>#REF!</v>
      </c>
      <c r="L198" s="556" t="s">
        <v>709</v>
      </c>
      <c r="M198" s="556" t="e">
        <f>IF(G198&gt;0,CONCATENATE("评估值增值",TEXT(G198,"#,##0.00"),"元，增值率",ROUND(I198,2),"%"),CONCATENATE("评估值减值",TEXT(-G198,"#,##0.00"),"元，减值率",ROUND(-I198,2),"%"))</f>
        <v>#REF!</v>
      </c>
      <c r="N198" s="556" t="e">
        <f>IF(G198&gt;0,CONCATENATE("评估值增值",TEXT(G198,"#,##0.00"),"元"),CONCATENATE("评估值减值",TEXT(-G198,"#,##0.00"),"元"))</f>
        <v>#REF!</v>
      </c>
      <c r="O198" s="556" t="e">
        <f>IF(H198&lt;&gt;0,IF(D198=0,R198,Q198),P198)</f>
        <v>#REF!</v>
      </c>
      <c r="P198" s="556" t="s">
        <v>709</v>
      </c>
      <c r="Q198" s="556" t="e">
        <f>IF(H198&gt;0,CONCATENATE("评估值增值",TEXT(H198,"#,##0.00"),"元，增值率",ROUND(J198,2),"%"),CONCATENATE("评估值减值",TEXT(-H198,"#,##0.00"),"元，减值率",ROUND(-J198,2),"%"))</f>
        <v>#REF!</v>
      </c>
      <c r="R198" s="556" t="e">
        <f>IF(H198&gt;0,CONCATENATE("评估值增值",TEXT(H198,"#,##0.00"),"元"),CONCATENATE("评估值减值",TEXT(-H198,"#,##0.00"),"元"))</f>
        <v>#REF!</v>
      </c>
    </row>
    <row r="199" ht="18.75" spans="1:18">
      <c r="A199" s="558" t="s">
        <v>643</v>
      </c>
      <c r="B199" s="613" t="s">
        <v>400</v>
      </c>
      <c r="C199" s="618" t="e">
        <f>#REF!</f>
        <v>#REF!</v>
      </c>
      <c r="D199" s="618" t="e">
        <f>#REF!</f>
        <v>#REF!</v>
      </c>
      <c r="E199" s="618" t="e">
        <f>#REF!</f>
        <v>#REF!</v>
      </c>
      <c r="F199" s="618" t="e">
        <f>#REF!</f>
        <v>#REF!</v>
      </c>
      <c r="G199" s="618" t="e">
        <f>#REF!</f>
        <v>#REF!</v>
      </c>
      <c r="H199" s="618" t="e">
        <f>#REF!</f>
        <v>#REF!</v>
      </c>
      <c r="I199" s="618" t="e">
        <f>#REF!</f>
        <v>#REF!</v>
      </c>
      <c r="J199" s="618" t="e">
        <f>#REF!</f>
        <v>#REF!</v>
      </c>
      <c r="K199" s="556" t="e">
        <f>IF(G199&lt;&gt;0,IF(C199=0,N199,M199),L199)</f>
        <v>#REF!</v>
      </c>
      <c r="L199" s="556" t="s">
        <v>709</v>
      </c>
      <c r="M199" s="556" t="e">
        <f>IF(G199&gt;0,CONCATENATE("评估值增值",TEXT(G199,"#,##0.00"),"元，增值率",ROUND(I199,2),"%"),CONCATENATE("评估值减值",TEXT(-G199,"#,##0.00"),"元，减值率",ROUND(-I199,2),"%"))</f>
        <v>#REF!</v>
      </c>
      <c r="N199" s="556" t="e">
        <f>IF(G199&gt;0,CONCATENATE("评估值增值",TEXT(G199,"#,##0.00"),"元"),CONCATENATE("评估值减值",TEXT(-G199,"#,##0.00"),"元"))</f>
        <v>#REF!</v>
      </c>
      <c r="O199" s="556" t="e">
        <f>IF(H199&lt;&gt;0,IF(D199=0,R199,Q199),P199)</f>
        <v>#REF!</v>
      </c>
      <c r="P199" s="556" t="s">
        <v>709</v>
      </c>
      <c r="Q199" s="556" t="e">
        <f>IF(H199&gt;0,CONCATENATE("评估值增值",TEXT(H199,"#,##0.00"),"元，增值率",ROUND(J199,2),"%"),CONCATENATE("评估值减值",TEXT(-H199,"#,##0.00"),"元，减值率",ROUND(-J199,2),"%"))</f>
        <v>#REF!</v>
      </c>
      <c r="R199" s="556" t="e">
        <f>IF(H199&gt;0,CONCATENATE("评估值增值",TEXT(H199,"#,##0.00"),"元"),CONCATENATE("评估值减值",TEXT(-H199,"#,##0.00"),"元"))</f>
        <v>#REF!</v>
      </c>
    </row>
    <row r="200" ht="18.75" spans="1:18">
      <c r="A200" s="558" t="s">
        <v>643</v>
      </c>
      <c r="B200" s="604" t="s">
        <v>401</v>
      </c>
      <c r="C200" s="618" t="e">
        <f>#REF!</f>
        <v>#REF!</v>
      </c>
      <c r="D200" s="618" t="e">
        <f>#REF!</f>
        <v>#REF!</v>
      </c>
      <c r="E200" s="618" t="e">
        <f>#REF!</f>
        <v>#REF!</v>
      </c>
      <c r="F200" s="618" t="e">
        <f>#REF!</f>
        <v>#REF!</v>
      </c>
      <c r="G200" s="618" t="e">
        <f>#REF!</f>
        <v>#REF!</v>
      </c>
      <c r="H200" s="618" t="e">
        <f>#REF!</f>
        <v>#REF!</v>
      </c>
      <c r="I200" s="618" t="e">
        <f>#REF!</f>
        <v>#REF!</v>
      </c>
      <c r="J200" s="618" t="e">
        <f>#REF!</f>
        <v>#REF!</v>
      </c>
      <c r="K200" s="556" t="e">
        <f>IF(G200&lt;&gt;0,IF(C200=0,N200,M200),L200)</f>
        <v>#REF!</v>
      </c>
      <c r="L200" s="556" t="s">
        <v>709</v>
      </c>
      <c r="M200" s="556" t="e">
        <f>IF(G200&gt;0,CONCATENATE("评估值增值",TEXT(G200,"#,##0.00"),"元，增值率",ROUND(I200,2),"%"),CONCATENATE("评估值减值",TEXT(-G200,"#,##0.00"),"元，减值率",ROUND(-I200,2),"%"))</f>
        <v>#REF!</v>
      </c>
      <c r="N200" s="556" t="e">
        <f>IF(G200&gt;0,CONCATENATE("评估值增值",TEXT(G200,"#,##0.00"),"元"),CONCATENATE("评估值减值",TEXT(-G200,"#,##0.00"),"元"))</f>
        <v>#REF!</v>
      </c>
      <c r="O200" s="556" t="e">
        <f>IF(H200&lt;&gt;0,IF(D200=0,R200,Q200),P200)</f>
        <v>#REF!</v>
      </c>
      <c r="P200" s="556" t="s">
        <v>709</v>
      </c>
      <c r="Q200" s="556" t="e">
        <f>IF(H200&gt;0,CONCATENATE("评估值增值",TEXT(H200,"#,##0.00"),"元，增值率",ROUND(J200,2),"%"),CONCATENATE("评估值减值",TEXT(-H200,"#,##0.00"),"元，减值率",ROUND(-J200,2),"%"))</f>
        <v>#REF!</v>
      </c>
      <c r="R200" s="556" t="e">
        <f>IF(H200&gt;0,CONCATENATE("评估值增值",TEXT(H200,"#,##0.00"),"元"),CONCATENATE("评估值减值",TEXT(-H200,"#,##0.00"),"元"))</f>
        <v>#REF!</v>
      </c>
    </row>
    <row r="201" ht="18.75" spans="1:18">
      <c r="A201" s="558" t="s">
        <v>643</v>
      </c>
      <c r="B201" s="614" t="s">
        <v>452</v>
      </c>
      <c r="C201" s="619" t="e">
        <f>#REF!</f>
        <v>#REF!</v>
      </c>
      <c r="D201" s="619" t="e">
        <f>#REF!</f>
        <v>#REF!</v>
      </c>
      <c r="E201" s="619" t="e">
        <f>#REF!</f>
        <v>#REF!</v>
      </c>
      <c r="F201" s="619" t="e">
        <f>#REF!</f>
        <v>#REF!</v>
      </c>
      <c r="G201" s="619" t="e">
        <f>#REF!</f>
        <v>#REF!</v>
      </c>
      <c r="H201" s="619" t="e">
        <f>#REF!</f>
        <v>#REF!</v>
      </c>
      <c r="I201" s="619" t="e">
        <f>#REF!</f>
        <v>#REF!</v>
      </c>
      <c r="J201" s="619" t="e">
        <f>#REF!</f>
        <v>#REF!</v>
      </c>
      <c r="K201" s="556" t="e">
        <f>IF(G201&lt;&gt;0,IF(C201=0,N201,M201),L201)</f>
        <v>#REF!</v>
      </c>
      <c r="L201" s="556" t="s">
        <v>709</v>
      </c>
      <c r="M201" s="556" t="e">
        <f>IF(G201&gt;0,CONCATENATE("评估值增值",TEXT(G201,"#,##0.00"),"元，增值率",ROUND(I201,2),"%"),CONCATENATE("评估值减值",TEXT(-G201,"#,##0.00"),"元，减值率",ROUND(-I201,2),"%"))</f>
        <v>#REF!</v>
      </c>
      <c r="N201" s="556" t="e">
        <f>IF(G201&gt;0,CONCATENATE("评估值增值",TEXT(G201,"#,##0.00"),"元"),CONCATENATE("评估值减值",TEXT(-G201,"#,##0.00"),"元"))</f>
        <v>#REF!</v>
      </c>
      <c r="O201" s="556" t="e">
        <f>IF(H201&lt;&gt;0,IF(D201=0,R201,Q201),P201)</f>
        <v>#REF!</v>
      </c>
      <c r="P201" s="556" t="s">
        <v>709</v>
      </c>
      <c r="Q201" s="556" t="e">
        <f>IF(H201&gt;0,CONCATENATE("评估值增值",TEXT(H201,"#,##0.00"),"元，增值率",ROUND(J201,2),"%"),CONCATENATE("评估值减值",TEXT(-H201,"#,##0.00"),"元，减值率",ROUND(-J201,2),"%"))</f>
        <v>#REF!</v>
      </c>
      <c r="R201" s="556" t="e">
        <f>IF(H201&gt;0,CONCATENATE("评估值增值",TEXT(H201,"#,##0.00"),"元"),CONCATENATE("评估值减值",TEXT(-H201,"#,##0.00"),"元"))</f>
        <v>#REF!</v>
      </c>
    </row>
    <row r="202" ht="18.75" hidden="1" spans="1:1">
      <c r="A202" s="558"/>
    </row>
    <row r="203" ht="18.75" hidden="1" spans="1:4">
      <c r="A203" s="558" t="s">
        <v>643</v>
      </c>
      <c r="B203" s="559" t="s">
        <v>747</v>
      </c>
      <c r="C203" s="559"/>
      <c r="D203" s="559"/>
    </row>
    <row r="204" ht="18.75" hidden="1" spans="1:4">
      <c r="A204" s="558" t="s">
        <v>643</v>
      </c>
      <c r="B204" s="574" t="s">
        <v>5</v>
      </c>
      <c r="C204" s="575" t="s">
        <v>169</v>
      </c>
      <c r="D204" s="575" t="s">
        <v>170</v>
      </c>
    </row>
    <row r="205" ht="18.75" hidden="1" spans="1:4">
      <c r="A205" s="558" t="s">
        <v>643</v>
      </c>
      <c r="B205" s="613" t="s">
        <v>402</v>
      </c>
      <c r="C205" s="578" t="e">
        <f>#REF!</f>
        <v>#REF!</v>
      </c>
      <c r="D205" s="578" t="e">
        <f>#REF!</f>
        <v>#REF!</v>
      </c>
    </row>
    <row r="206" ht="18.75" hidden="1" spans="1:4">
      <c r="A206" s="558" t="s">
        <v>643</v>
      </c>
      <c r="B206" s="613" t="s">
        <v>403</v>
      </c>
      <c r="C206" s="578" t="e">
        <f>#REF!</f>
        <v>#REF!</v>
      </c>
      <c r="D206" s="578" t="e">
        <f>#REF!</f>
        <v>#REF!</v>
      </c>
    </row>
    <row r="207" ht="18.75" hidden="1" spans="1:4">
      <c r="A207" s="558" t="s">
        <v>643</v>
      </c>
      <c r="B207" s="613" t="s">
        <v>404</v>
      </c>
      <c r="C207" s="578" t="e">
        <f>#REF!</f>
        <v>#REF!</v>
      </c>
      <c r="D207" s="578" t="e">
        <f>#REF!</f>
        <v>#REF!</v>
      </c>
    </row>
    <row r="208" ht="18.75" hidden="1" spans="1:4">
      <c r="A208" s="558" t="s">
        <v>643</v>
      </c>
      <c r="B208" s="604" t="s">
        <v>742</v>
      </c>
      <c r="C208" s="578" t="e">
        <f>#REF!</f>
        <v>#REF!</v>
      </c>
      <c r="D208" s="578"/>
    </row>
    <row r="209" ht="18.75" hidden="1" spans="1:4">
      <c r="A209" s="558" t="s">
        <v>643</v>
      </c>
      <c r="B209" s="614" t="s">
        <v>452</v>
      </c>
      <c r="C209" s="582" t="e">
        <f>#REF!</f>
        <v>#REF!</v>
      </c>
      <c r="D209" s="582" t="e">
        <f>#REF!</f>
        <v>#REF!</v>
      </c>
    </row>
    <row r="210" ht="18.75" hidden="1" spans="1:1">
      <c r="A210" s="558"/>
    </row>
    <row r="211" ht="18.75" hidden="1" spans="1:10">
      <c r="A211" s="558" t="s">
        <v>643</v>
      </c>
      <c r="B211" s="559" t="s">
        <v>748</v>
      </c>
      <c r="C211" s="559"/>
      <c r="D211" s="559"/>
      <c r="E211" s="559"/>
      <c r="F211" s="559"/>
      <c r="G211" s="559"/>
      <c r="H211" s="559"/>
      <c r="I211" s="559"/>
      <c r="J211" s="559"/>
    </row>
    <row r="212" ht="18.75" hidden="1" spans="1:10">
      <c r="A212" s="558" t="s">
        <v>643</v>
      </c>
      <c r="B212" s="574" t="s">
        <v>5</v>
      </c>
      <c r="C212" s="615" t="s">
        <v>6</v>
      </c>
      <c r="D212" s="616"/>
      <c r="E212" s="615" t="s">
        <v>7</v>
      </c>
      <c r="F212" s="616"/>
      <c r="G212" s="615" t="s">
        <v>8</v>
      </c>
      <c r="H212" s="616"/>
      <c r="I212" s="615" t="s">
        <v>744</v>
      </c>
      <c r="J212" s="616"/>
    </row>
    <row r="213" ht="18.75" hidden="1" spans="1:10">
      <c r="A213" s="558" t="s">
        <v>643</v>
      </c>
      <c r="B213" s="617"/>
      <c r="C213" s="616" t="s">
        <v>10</v>
      </c>
      <c r="D213" s="574" t="s">
        <v>11</v>
      </c>
      <c r="E213" s="574" t="s">
        <v>10</v>
      </c>
      <c r="F213" s="574" t="s">
        <v>11</v>
      </c>
      <c r="G213" s="574" t="s">
        <v>10</v>
      </c>
      <c r="H213" s="574" t="s">
        <v>11</v>
      </c>
      <c r="I213" s="574" t="s">
        <v>745</v>
      </c>
      <c r="J213" s="574" t="s">
        <v>746</v>
      </c>
    </row>
    <row r="214" ht="18.75" hidden="1" spans="1:14">
      <c r="A214" s="558" t="s">
        <v>643</v>
      </c>
      <c r="B214" s="613" t="s">
        <v>402</v>
      </c>
      <c r="C214" s="618" t="e">
        <f>#REF!</f>
        <v>#REF!</v>
      </c>
      <c r="D214" s="618" t="e">
        <f>#REF!</f>
        <v>#REF!</v>
      </c>
      <c r="E214" s="618" t="e">
        <f>#REF!</f>
        <v>#REF!</v>
      </c>
      <c r="F214" s="618" t="e">
        <f>#REF!</f>
        <v>#REF!</v>
      </c>
      <c r="G214" s="618" t="e">
        <f>#REF!</f>
        <v>#REF!</v>
      </c>
      <c r="H214" s="618" t="e">
        <f>#REF!</f>
        <v>#REF!</v>
      </c>
      <c r="I214" s="618" t="e">
        <f>#REF!</f>
        <v>#REF!</v>
      </c>
      <c r="J214" s="618" t="e">
        <f>#REF!</f>
        <v>#REF!</v>
      </c>
      <c r="K214" s="556" t="e">
        <f>IF(H214&lt;&gt;0,IF(D214=0,N214,M214),L214)</f>
        <v>#REF!</v>
      </c>
      <c r="L214" s="556" t="s">
        <v>709</v>
      </c>
      <c r="M214" s="556" t="e">
        <f>IF(H214&gt;0,CONCATENATE("评估值增值",TEXT(H214,"#,##0.00"),"元，增值率",ROUND(J214,2),"%"),CONCATENATE("评估值减值",TEXT(-H214,"#,##0.00"),"元，减值率",ROUND(-J214,2),"%"))</f>
        <v>#REF!</v>
      </c>
      <c r="N214" s="556" t="e">
        <f>IF(H214&gt;0,CONCATENATE("评估值增值",TEXT(H214,"#,##0.00"),"元"),CONCATENATE("评估值减值",TEXT(-H214,"#,##0.00"),"元"))</f>
        <v>#REF!</v>
      </c>
    </row>
    <row r="215" ht="18.75" hidden="1" spans="1:14">
      <c r="A215" s="558" t="s">
        <v>643</v>
      </c>
      <c r="B215" s="613" t="s">
        <v>403</v>
      </c>
      <c r="C215" s="618" t="e">
        <f>#REF!</f>
        <v>#REF!</v>
      </c>
      <c r="D215" s="618" t="e">
        <f>#REF!</f>
        <v>#REF!</v>
      </c>
      <c r="E215" s="618" t="e">
        <f>#REF!</f>
        <v>#REF!</v>
      </c>
      <c r="F215" s="618" t="e">
        <f>#REF!</f>
        <v>#REF!</v>
      </c>
      <c r="G215" s="618" t="e">
        <f>#REF!</f>
        <v>#REF!</v>
      </c>
      <c r="H215" s="618" t="e">
        <f>#REF!</f>
        <v>#REF!</v>
      </c>
      <c r="I215" s="618" t="e">
        <f>#REF!</f>
        <v>#REF!</v>
      </c>
      <c r="J215" s="618" t="e">
        <f>#REF!</f>
        <v>#REF!</v>
      </c>
      <c r="K215" s="556" t="e">
        <f>IF(H215&lt;&gt;0,IF(D215=0,N215,M215),L215)</f>
        <v>#REF!</v>
      </c>
      <c r="L215" s="556" t="s">
        <v>709</v>
      </c>
      <c r="M215" s="556" t="e">
        <f>IF(H215&gt;0,CONCATENATE("评估值增值",TEXT(H215,"#,##0.00"),"元，增值率",ROUND(J215,2),"%"),CONCATENATE("评估值减值",TEXT(-H215,"#,##0.00"),"元，减值率",ROUND(-J215,2),"%"))</f>
        <v>#REF!</v>
      </c>
      <c r="N215" s="556" t="e">
        <f>IF(H215&gt;0,CONCATENATE("评估值增值",TEXT(H215,"#,##0.00"),"元"),CONCATENATE("评估值减值",TEXT(-H215,"#,##0.00"),"元"))</f>
        <v>#REF!</v>
      </c>
    </row>
    <row r="216" ht="18.75" hidden="1" spans="1:14">
      <c r="A216" s="558" t="s">
        <v>643</v>
      </c>
      <c r="B216" s="613" t="s">
        <v>404</v>
      </c>
      <c r="C216" s="618" t="e">
        <f>#REF!</f>
        <v>#REF!</v>
      </c>
      <c r="D216" s="618" t="e">
        <f>#REF!</f>
        <v>#REF!</v>
      </c>
      <c r="E216" s="618" t="e">
        <f>#REF!</f>
        <v>#REF!</v>
      </c>
      <c r="F216" s="618" t="e">
        <f>#REF!</f>
        <v>#REF!</v>
      </c>
      <c r="G216" s="618" t="e">
        <f>#REF!</f>
        <v>#REF!</v>
      </c>
      <c r="H216" s="618" t="e">
        <f>#REF!</f>
        <v>#REF!</v>
      </c>
      <c r="I216" s="618" t="e">
        <f>#REF!</f>
        <v>#REF!</v>
      </c>
      <c r="J216" s="618" t="e">
        <f>#REF!</f>
        <v>#REF!</v>
      </c>
      <c r="K216" s="556" t="e">
        <f>IF(H216&lt;&gt;0,IF(D216=0,N216,M216),L216)</f>
        <v>#REF!</v>
      </c>
      <c r="L216" s="556" t="s">
        <v>709</v>
      </c>
      <c r="M216" s="556" t="e">
        <f>IF(H216&gt;0,CONCATENATE("评估值增值",TEXT(H216,"#,##0.00"),"元，增值率",ROUND(J216,2),"%"),CONCATENATE("评估值减值",TEXT(-H216,"#,##0.00"),"元，减值率",ROUND(-J216,2),"%"))</f>
        <v>#REF!</v>
      </c>
      <c r="N216" s="556" t="e">
        <f>IF(H216&gt;0,CONCATENATE("评估值增值",TEXT(H216,"#,##0.00"),"元"),CONCATENATE("评估值减值",TEXT(-H216,"#,##0.00"),"元"))</f>
        <v>#REF!</v>
      </c>
    </row>
    <row r="217" ht="18.75" hidden="1" spans="1:14">
      <c r="A217" s="558" t="s">
        <v>643</v>
      </c>
      <c r="B217" s="614" t="s">
        <v>452</v>
      </c>
      <c r="C217" s="619" t="e">
        <f>#REF!</f>
        <v>#REF!</v>
      </c>
      <c r="D217" s="619" t="e">
        <f>#REF!</f>
        <v>#REF!</v>
      </c>
      <c r="E217" s="619" t="e">
        <f>#REF!</f>
        <v>#REF!</v>
      </c>
      <c r="F217" s="619" t="e">
        <f>#REF!</f>
        <v>#REF!</v>
      </c>
      <c r="G217" s="619" t="e">
        <f>#REF!</f>
        <v>#REF!</v>
      </c>
      <c r="H217" s="619" t="e">
        <f>#REF!</f>
        <v>#REF!</v>
      </c>
      <c r="I217" s="619" t="e">
        <f>#REF!</f>
        <v>#REF!</v>
      </c>
      <c r="J217" s="619" t="e">
        <f>#REF!</f>
        <v>#REF!</v>
      </c>
      <c r="K217" s="556" t="e">
        <f>IF(H217&lt;&gt;0,IF(D217=0,N217,M217),L217)</f>
        <v>#REF!</v>
      </c>
      <c r="L217" s="556" t="s">
        <v>709</v>
      </c>
      <c r="M217" s="556" t="e">
        <f>IF(H217&gt;0,CONCATENATE("评估值增值",TEXT(H217,"#,##0.00"),"元，增值率",ROUND(J217,2),"%"),CONCATENATE("评估值减值",TEXT(-H217,"#,##0.00"),"元，减值率",ROUND(-J217,2),"%"))</f>
        <v>#REF!</v>
      </c>
      <c r="N217" s="556" t="e">
        <f>IF(H217&gt;0,CONCATENATE("评估值增值",TEXT(H217,"#,##0.00"),"元"),CONCATENATE("评估值减值",TEXT(-H217,"#,##0.00"),"元"))</f>
        <v>#REF!</v>
      </c>
    </row>
    <row r="218" ht="18.75" spans="1:1">
      <c r="A218" s="558"/>
    </row>
    <row r="219" ht="18.75" spans="1:6">
      <c r="A219" s="558" t="s">
        <v>643</v>
      </c>
      <c r="B219" s="559" t="s">
        <v>749</v>
      </c>
      <c r="C219" s="559"/>
      <c r="D219" s="559"/>
      <c r="E219" s="559"/>
      <c r="F219" s="559"/>
    </row>
    <row r="220" ht="18.75" spans="1:6">
      <c r="A220" s="558" t="s">
        <v>643</v>
      </c>
      <c r="B220" s="574" t="s">
        <v>5</v>
      </c>
      <c r="C220" s="574" t="s">
        <v>6</v>
      </c>
      <c r="D220" s="574" t="s">
        <v>7</v>
      </c>
      <c r="E220" s="575" t="s">
        <v>8</v>
      </c>
      <c r="F220" s="574" t="s">
        <v>683</v>
      </c>
    </row>
    <row r="221" ht="18.75" spans="1:10">
      <c r="A221" s="558" t="s">
        <v>643</v>
      </c>
      <c r="B221" s="604" t="s">
        <v>750</v>
      </c>
      <c r="C221" s="578">
        <f>'4-9在建工程汇总'!C7</f>
        <v>0</v>
      </c>
      <c r="D221" s="578">
        <f>'4-9在建工程汇总'!D7</f>
        <v>0</v>
      </c>
      <c r="E221" s="578">
        <f>'4-9在建工程汇总'!E7</f>
        <v>0</v>
      </c>
      <c r="F221" s="578" t="str">
        <f>'4-9在建工程汇总'!F7</f>
        <v/>
      </c>
      <c r="G221" s="556" t="str">
        <f t="shared" ref="G221:G226" si="11">IF(E221&lt;&gt;0,IF(C221=0,J221,I221),H221)</f>
        <v>无增减值变化</v>
      </c>
      <c r="H221" s="556" t="s">
        <v>698</v>
      </c>
      <c r="I221" s="556" t="e">
        <f t="shared" ref="I221:I226" si="12">IF(E221&gt;0,CONCATENATE("评估值增值",TEXT(E221,"#,##0.00"),"元，增值率",ROUND(F221,2),"%"),CONCATENATE("评估值减值",TEXT(-E221,"#,##0.00"),"元，减值率",ROUND(-F221,2),"%"))</f>
        <v>#VALUE!</v>
      </c>
      <c r="J221" s="556" t="str">
        <f t="shared" ref="J221:J226" si="13">IF(E221&gt;0,CONCATENATE("评估值增值",TEXT(E221,"#,##0.00"),"元"),CONCATENATE("评估值减值",TEXT(-E221,"#,##0.00"),"元"))</f>
        <v>评估值减值0.00元</v>
      </c>
    </row>
    <row r="222" ht="18.75" spans="1:10">
      <c r="A222" s="558" t="s">
        <v>643</v>
      </c>
      <c r="B222" s="604" t="s">
        <v>751</v>
      </c>
      <c r="C222" s="578">
        <f>'4-9在建工程汇总'!C8</f>
        <v>0</v>
      </c>
      <c r="D222" s="578">
        <f>'4-9在建工程汇总'!D8</f>
        <v>0</v>
      </c>
      <c r="E222" s="578">
        <f>'4-9在建工程汇总'!E8</f>
        <v>0</v>
      </c>
      <c r="F222" s="578" t="str">
        <f>'4-9在建工程汇总'!F8</f>
        <v/>
      </c>
      <c r="G222" s="556" t="str">
        <f t="shared" si="11"/>
        <v>无增减值变化</v>
      </c>
      <c r="H222" s="556" t="s">
        <v>698</v>
      </c>
      <c r="I222" s="556" t="e">
        <f t="shared" si="12"/>
        <v>#VALUE!</v>
      </c>
      <c r="J222" s="556" t="str">
        <f t="shared" si="13"/>
        <v>评估值减值0.00元</v>
      </c>
    </row>
    <row r="223" ht="18.75" spans="1:10">
      <c r="A223" s="558" t="s">
        <v>643</v>
      </c>
      <c r="B223" s="613" t="s">
        <v>752</v>
      </c>
      <c r="C223" s="578">
        <f>'4-9在建工程汇总'!C9</f>
        <v>0</v>
      </c>
      <c r="D223" s="578">
        <f>'4-9在建工程汇总'!D9</f>
        <v>0</v>
      </c>
      <c r="E223" s="578">
        <f>'4-9在建工程汇总'!E9</f>
        <v>0</v>
      </c>
      <c r="F223" s="578" t="str">
        <f>'4-9在建工程汇总'!F9</f>
        <v/>
      </c>
      <c r="G223" s="556" t="str">
        <f t="shared" si="11"/>
        <v>无增减值变化</v>
      </c>
      <c r="H223" s="556" t="s">
        <v>698</v>
      </c>
      <c r="I223" s="556" t="e">
        <f t="shared" si="12"/>
        <v>#VALUE!</v>
      </c>
      <c r="J223" s="556" t="str">
        <f t="shared" si="13"/>
        <v>评估值减值0.00元</v>
      </c>
    </row>
    <row r="224" ht="18.75" spans="1:10">
      <c r="A224" s="558" t="s">
        <v>643</v>
      </c>
      <c r="B224" s="613" t="s">
        <v>411</v>
      </c>
      <c r="C224" s="578">
        <f>'4-9在建工程汇总'!C10</f>
        <v>0</v>
      </c>
      <c r="D224" s="578">
        <f>'4-9在建工程汇总'!D10</f>
        <v>0</v>
      </c>
      <c r="E224" s="578">
        <f>'4-9在建工程汇总'!E10</f>
        <v>0</v>
      </c>
      <c r="F224" s="578" t="str">
        <f>'4-9在建工程汇总'!F10</f>
        <v/>
      </c>
      <c r="G224" s="556" t="str">
        <f t="shared" si="11"/>
        <v>无增减值变化</v>
      </c>
      <c r="H224" s="556" t="s">
        <v>698</v>
      </c>
      <c r="I224" s="556" t="e">
        <f t="shared" si="12"/>
        <v>#VALUE!</v>
      </c>
      <c r="J224" s="556" t="str">
        <f t="shared" si="13"/>
        <v>评估值减值0.00元</v>
      </c>
    </row>
    <row r="225" ht="18.75" spans="1:10">
      <c r="A225" s="558" t="s">
        <v>643</v>
      </c>
      <c r="B225" s="604" t="s">
        <v>742</v>
      </c>
      <c r="C225" s="578">
        <f>'4-9在建工程汇总'!C26</f>
        <v>0</v>
      </c>
      <c r="D225" s="578"/>
      <c r="E225" s="578"/>
      <c r="F225" s="578"/>
      <c r="G225" s="556" t="str">
        <f t="shared" si="11"/>
        <v>无增减值变化</v>
      </c>
      <c r="H225" s="556" t="s">
        <v>698</v>
      </c>
      <c r="I225" s="556" t="str">
        <f t="shared" si="12"/>
        <v>评估值减值0.00元，减值率0%</v>
      </c>
      <c r="J225" s="556" t="str">
        <f t="shared" si="13"/>
        <v>评估值减值0.00元</v>
      </c>
    </row>
    <row r="226" ht="18.75" spans="1:10">
      <c r="A226" s="558" t="s">
        <v>643</v>
      </c>
      <c r="B226" s="614" t="s">
        <v>452</v>
      </c>
      <c r="C226" s="582">
        <f>'4-9在建工程汇总'!C27</f>
        <v>0</v>
      </c>
      <c r="D226" s="582">
        <f>'4-9在建工程汇总'!D27</f>
        <v>0</v>
      </c>
      <c r="E226" s="582">
        <f>'4-9在建工程汇总'!E27</f>
        <v>0</v>
      </c>
      <c r="F226" s="582" t="str">
        <f>'4-9在建工程汇总'!F27</f>
        <v/>
      </c>
      <c r="G226" s="556" t="str">
        <f t="shared" si="11"/>
        <v>无增减值变化</v>
      </c>
      <c r="H226" s="556" t="s">
        <v>698</v>
      </c>
      <c r="I226" s="556" t="e">
        <f t="shared" si="12"/>
        <v>#VALUE!</v>
      </c>
      <c r="J226" s="556" t="str">
        <f t="shared" si="13"/>
        <v>评估值减值0.00元</v>
      </c>
    </row>
    <row r="227" ht="18.75" hidden="1" spans="1:1">
      <c r="A227" s="558"/>
    </row>
    <row r="228" ht="18.75" hidden="1" spans="1:7">
      <c r="A228" s="558" t="s">
        <v>643</v>
      </c>
      <c r="B228" s="559" t="s">
        <v>753</v>
      </c>
      <c r="C228" s="559"/>
      <c r="D228" s="559"/>
      <c r="E228" s="559"/>
      <c r="F228" s="559"/>
      <c r="G228" s="559"/>
    </row>
    <row r="229" ht="18.75" hidden="1" spans="1:7">
      <c r="A229" s="558" t="s">
        <v>643</v>
      </c>
      <c r="B229" s="576" t="s">
        <v>5</v>
      </c>
      <c r="C229" s="596" t="s">
        <v>6</v>
      </c>
      <c r="D229" s="576" t="s">
        <v>7</v>
      </c>
      <c r="E229" s="597" t="s">
        <v>8</v>
      </c>
      <c r="F229" s="576" t="s">
        <v>683</v>
      </c>
      <c r="G229" s="596" t="s">
        <v>684</v>
      </c>
    </row>
    <row r="230" ht="18.75" hidden="1" spans="1:11">
      <c r="A230" s="558" t="s">
        <v>643</v>
      </c>
      <c r="B230" s="598" t="s">
        <v>334</v>
      </c>
      <c r="C230" s="588">
        <f>'5-流动负债汇总'!C7</f>
        <v>0</v>
      </c>
      <c r="D230" s="588">
        <f>'5-流动负债汇总'!D7</f>
        <v>0</v>
      </c>
      <c r="E230" s="588">
        <f>'5-流动负债汇总'!E7</f>
        <v>0</v>
      </c>
      <c r="F230" s="588" t="str">
        <f>'5-流动负债汇总'!F7</f>
        <v/>
      </c>
      <c r="G230" s="574" t="str">
        <f t="shared" ref="G230:G242" si="14">IF(C230=0,"",B230&amp;"、")</f>
        <v/>
      </c>
      <c r="H230" s="556" t="str">
        <f t="shared" ref="H230:H243" si="15">IF(E230&lt;&gt;0,IF(C230=0,K230,J230),I230)</f>
        <v>无增减值变化</v>
      </c>
      <c r="I230" s="556" t="s">
        <v>709</v>
      </c>
      <c r="J230" s="556" t="e">
        <f>IF(E230&gt;0,CONCATENATE("评估值增值",TEXT(E230,"#,##0.00"),"元，增值率",ROUND(F230,2),"%"),CONCATENATE("评估值减值",TEXT(-E230,"#,##0.00"),"元，减值率",ROUND(-F230,2),"%"))</f>
        <v>#VALUE!</v>
      </c>
      <c r="K230" s="556" t="str">
        <f>IF(E230&gt;0,CONCATENATE("评估值增值",TEXT(E230,"#,##0.00"),"元"),CONCATENATE("评估值减值",TEXT(-E230,"#,##0.00"),"元"))</f>
        <v>评估值减值0.00元</v>
      </c>
    </row>
    <row r="231" ht="18.75" hidden="1" spans="1:11">
      <c r="A231" s="558" t="s">
        <v>643</v>
      </c>
      <c r="B231" s="598" t="s">
        <v>336</v>
      </c>
      <c r="C231" s="588">
        <f>'5-流动负债汇总'!C8</f>
        <v>0</v>
      </c>
      <c r="D231" s="588">
        <f>'5-流动负债汇总'!D8</f>
        <v>0</v>
      </c>
      <c r="E231" s="588">
        <f>'5-流动负债汇总'!E8</f>
        <v>0</v>
      </c>
      <c r="F231" s="588" t="str">
        <f>'5-流动负债汇总'!F8</f>
        <v/>
      </c>
      <c r="G231" s="574" t="str">
        <f t="shared" si="14"/>
        <v/>
      </c>
      <c r="H231" s="556" t="str">
        <f t="shared" si="15"/>
        <v>无增减值变化</v>
      </c>
      <c r="I231" s="556" t="s">
        <v>709</v>
      </c>
      <c r="J231" s="556" t="e">
        <f t="shared" ref="J231:J243" si="16">IF(E231&gt;0,CONCATENATE("评估值增值",TEXT(E231,"#,##0.00"),"元，增值率",ROUND(F231,2),"%"),CONCATENATE("评估值减值",TEXT(-E231,"#,##0.00"),"元，减值率",ROUND(-F231,2),"%"))</f>
        <v>#VALUE!</v>
      </c>
      <c r="K231" s="556" t="str">
        <f t="shared" ref="K231:K243" si="17">IF(E231&gt;0,CONCATENATE("评估值增值",TEXT(E231,"#,##0.00"),"元"),CONCATENATE("评估值减值",TEXT(-E231,"#,##0.00"),"元"))</f>
        <v>评估值减值0.00元</v>
      </c>
    </row>
    <row r="232" ht="18.75" hidden="1" spans="1:11">
      <c r="A232" s="558" t="s">
        <v>643</v>
      </c>
      <c r="B232" s="604" t="s">
        <v>338</v>
      </c>
      <c r="C232" s="588">
        <f>'5-流动负债汇总'!C9</f>
        <v>0</v>
      </c>
      <c r="D232" s="588">
        <f>'5-流动负债汇总'!D9</f>
        <v>0</v>
      </c>
      <c r="E232" s="588">
        <f>'5-流动负债汇总'!E9</f>
        <v>0</v>
      </c>
      <c r="F232" s="588" t="str">
        <f>'5-流动负债汇总'!F9</f>
        <v/>
      </c>
      <c r="G232" s="574" t="str">
        <f t="shared" si="14"/>
        <v/>
      </c>
      <c r="H232" s="556" t="str">
        <f t="shared" si="15"/>
        <v>无增减值变化</v>
      </c>
      <c r="I232" s="557" t="s">
        <v>698</v>
      </c>
      <c r="J232" s="556" t="e">
        <f t="shared" si="16"/>
        <v>#VALUE!</v>
      </c>
      <c r="K232" s="556" t="str">
        <f t="shared" si="17"/>
        <v>评估值减值0.00元</v>
      </c>
    </row>
    <row r="233" ht="18.75" hidden="1" spans="1:11">
      <c r="A233" s="558" t="s">
        <v>643</v>
      </c>
      <c r="B233" s="598" t="s">
        <v>341</v>
      </c>
      <c r="C233" s="588">
        <f>'5-流动负债汇总'!C10</f>
        <v>0</v>
      </c>
      <c r="D233" s="588">
        <f>'5-流动负债汇总'!D10</f>
        <v>0</v>
      </c>
      <c r="E233" s="588">
        <f>'5-流动负债汇总'!E10</f>
        <v>0</v>
      </c>
      <c r="F233" s="588" t="str">
        <f>'5-流动负债汇总'!F10</f>
        <v/>
      </c>
      <c r="G233" s="574" t="str">
        <f t="shared" si="14"/>
        <v/>
      </c>
      <c r="H233" s="556" t="str">
        <f t="shared" si="15"/>
        <v>无增减值变化</v>
      </c>
      <c r="I233" s="556" t="s">
        <v>709</v>
      </c>
      <c r="J233" s="556" t="e">
        <f t="shared" si="16"/>
        <v>#VALUE!</v>
      </c>
      <c r="K233" s="556" t="str">
        <f t="shared" si="17"/>
        <v>评估值减值0.00元</v>
      </c>
    </row>
    <row r="234" ht="18.75" hidden="1" spans="1:11">
      <c r="A234" s="558" t="s">
        <v>643</v>
      </c>
      <c r="B234" s="598" t="s">
        <v>343</v>
      </c>
      <c r="C234" s="588">
        <f>'5-流动负债汇总'!C11</f>
        <v>0</v>
      </c>
      <c r="D234" s="588">
        <f>'5-流动负债汇总'!D11</f>
        <v>0</v>
      </c>
      <c r="E234" s="588">
        <f>'5-流动负债汇总'!E11</f>
        <v>0</v>
      </c>
      <c r="F234" s="588" t="str">
        <f>'5-流动负债汇总'!F11</f>
        <v/>
      </c>
      <c r="G234" s="574" t="str">
        <f t="shared" si="14"/>
        <v/>
      </c>
      <c r="H234" s="556" t="str">
        <f t="shared" si="15"/>
        <v>无增减值变化</v>
      </c>
      <c r="I234" s="557" t="s">
        <v>698</v>
      </c>
      <c r="J234" s="556" t="e">
        <f t="shared" si="16"/>
        <v>#VALUE!</v>
      </c>
      <c r="K234" s="556" t="str">
        <f t="shared" si="17"/>
        <v>评估值减值0.00元</v>
      </c>
    </row>
    <row r="235" ht="18.75" hidden="1" spans="1:11">
      <c r="A235" s="558" t="s">
        <v>643</v>
      </c>
      <c r="B235" s="604" t="s">
        <v>345</v>
      </c>
      <c r="C235" s="588">
        <f>'5-流动负债汇总'!C12</f>
        <v>0</v>
      </c>
      <c r="D235" s="588">
        <f>'5-流动负债汇总'!D12</f>
        <v>0</v>
      </c>
      <c r="E235" s="588">
        <f>'5-流动负债汇总'!E12</f>
        <v>0</v>
      </c>
      <c r="F235" s="588" t="str">
        <f>'5-流动负债汇总'!F12</f>
        <v/>
      </c>
      <c r="G235" s="574" t="str">
        <f t="shared" si="14"/>
        <v/>
      </c>
      <c r="H235" s="556" t="str">
        <f t="shared" si="15"/>
        <v>无增减值变化</v>
      </c>
      <c r="I235" s="556" t="s">
        <v>709</v>
      </c>
      <c r="J235" s="556" t="e">
        <f t="shared" si="16"/>
        <v>#VALUE!</v>
      </c>
      <c r="K235" s="556" t="str">
        <f t="shared" si="17"/>
        <v>评估值减值0.00元</v>
      </c>
    </row>
    <row r="236" ht="18.75" hidden="1" spans="1:11">
      <c r="A236" s="558" t="s">
        <v>643</v>
      </c>
      <c r="B236" s="604" t="s">
        <v>347</v>
      </c>
      <c r="C236" s="588">
        <f>'5-流动负债汇总'!C13</f>
        <v>0</v>
      </c>
      <c r="D236" s="588">
        <f>'5-流动负债汇总'!D13</f>
        <v>0</v>
      </c>
      <c r="E236" s="588">
        <f>'5-流动负债汇总'!E13</f>
        <v>0</v>
      </c>
      <c r="F236" s="588" t="str">
        <f>'5-流动负债汇总'!F13</f>
        <v/>
      </c>
      <c r="G236" s="574" t="str">
        <f t="shared" si="14"/>
        <v/>
      </c>
      <c r="H236" s="556" t="str">
        <f t="shared" si="15"/>
        <v>无增减值变化</v>
      </c>
      <c r="I236" s="556" t="s">
        <v>709</v>
      </c>
      <c r="J236" s="556" t="e">
        <f t="shared" si="16"/>
        <v>#VALUE!</v>
      </c>
      <c r="K236" s="556" t="str">
        <f t="shared" si="17"/>
        <v>评估值减值0.00元</v>
      </c>
    </row>
    <row r="237" ht="18.75" hidden="1" spans="1:11">
      <c r="A237" s="558" t="s">
        <v>643</v>
      </c>
      <c r="B237" s="598" t="s">
        <v>349</v>
      </c>
      <c r="C237" s="588">
        <f>'5-流动负债汇总'!C14</f>
        <v>0</v>
      </c>
      <c r="D237" s="588">
        <f>'5-流动负债汇总'!D14</f>
        <v>0</v>
      </c>
      <c r="E237" s="588">
        <f>'5-流动负债汇总'!E14</f>
        <v>0</v>
      </c>
      <c r="F237" s="588" t="str">
        <f>'5-流动负债汇总'!F14</f>
        <v/>
      </c>
      <c r="G237" s="574" t="str">
        <f t="shared" si="14"/>
        <v/>
      </c>
      <c r="H237" s="556" t="str">
        <f t="shared" si="15"/>
        <v>无增减值变化</v>
      </c>
      <c r="I237" s="556" t="s">
        <v>709</v>
      </c>
      <c r="J237" s="556" t="e">
        <f t="shared" si="16"/>
        <v>#VALUE!</v>
      </c>
      <c r="K237" s="556" t="str">
        <f t="shared" si="17"/>
        <v>评估值减值0.00元</v>
      </c>
    </row>
    <row r="238" ht="18.75" hidden="1" spans="1:11">
      <c r="A238" s="558" t="s">
        <v>643</v>
      </c>
      <c r="B238" s="598" t="s">
        <v>351</v>
      </c>
      <c r="C238" s="588">
        <f>'5-流动负债汇总'!C15</f>
        <v>0</v>
      </c>
      <c r="D238" s="588">
        <f>'5-流动负债汇总'!D15</f>
        <v>0</v>
      </c>
      <c r="E238" s="588">
        <f>'5-流动负债汇总'!E15</f>
        <v>0</v>
      </c>
      <c r="F238" s="588" t="str">
        <f>'5-流动负债汇总'!F15</f>
        <v/>
      </c>
      <c r="G238" s="574" t="str">
        <f t="shared" si="14"/>
        <v/>
      </c>
      <c r="H238" s="556" t="str">
        <f t="shared" si="15"/>
        <v>无增减值变化</v>
      </c>
      <c r="I238" s="556" t="s">
        <v>709</v>
      </c>
      <c r="J238" s="556" t="e">
        <f t="shared" si="16"/>
        <v>#VALUE!</v>
      </c>
      <c r="K238" s="556" t="str">
        <f t="shared" si="17"/>
        <v>评估值减值0.00元</v>
      </c>
    </row>
    <row r="239" ht="18.75" hidden="1" spans="1:11">
      <c r="A239" s="558" t="s">
        <v>643</v>
      </c>
      <c r="B239" s="598" t="s">
        <v>353</v>
      </c>
      <c r="C239" s="588">
        <f>'5-流动负债汇总'!C16</f>
        <v>0</v>
      </c>
      <c r="D239" s="588">
        <f>'5-流动负债汇总'!D16</f>
        <v>0</v>
      </c>
      <c r="E239" s="588">
        <f>'5-流动负债汇总'!E16</f>
        <v>0</v>
      </c>
      <c r="F239" s="588" t="str">
        <f>'5-流动负债汇总'!F16</f>
        <v/>
      </c>
      <c r="G239" s="574" t="str">
        <f t="shared" si="14"/>
        <v/>
      </c>
      <c r="H239" s="556" t="str">
        <f t="shared" si="15"/>
        <v>无增减值变化</v>
      </c>
      <c r="I239" s="556" t="s">
        <v>709</v>
      </c>
      <c r="J239" s="556" t="e">
        <f t="shared" si="16"/>
        <v>#VALUE!</v>
      </c>
      <c r="K239" s="556" t="str">
        <f t="shared" si="17"/>
        <v>评估值减值0.00元</v>
      </c>
    </row>
    <row r="240" ht="18.75" hidden="1" spans="1:11">
      <c r="A240" s="558" t="s">
        <v>643</v>
      </c>
      <c r="B240" s="604" t="s">
        <v>355</v>
      </c>
      <c r="C240" s="588">
        <f>'5-流动负债汇总'!C17</f>
        <v>0</v>
      </c>
      <c r="D240" s="588">
        <f>'5-流动负债汇总'!D17</f>
        <v>0</v>
      </c>
      <c r="E240" s="588">
        <f>'5-流动负债汇总'!E17</f>
        <v>0</v>
      </c>
      <c r="F240" s="588" t="str">
        <f>'5-流动负债汇总'!F17</f>
        <v/>
      </c>
      <c r="G240" s="574" t="str">
        <f t="shared" si="14"/>
        <v/>
      </c>
      <c r="H240" s="556" t="str">
        <f t="shared" si="15"/>
        <v>无增减值变化</v>
      </c>
      <c r="I240" s="556" t="s">
        <v>709</v>
      </c>
      <c r="J240" s="556" t="e">
        <f t="shared" si="16"/>
        <v>#VALUE!</v>
      </c>
      <c r="K240" s="556" t="str">
        <f t="shared" si="17"/>
        <v>评估值减值0.00元</v>
      </c>
    </row>
    <row r="241" ht="18.75" hidden="1" spans="1:11">
      <c r="A241" s="558" t="s">
        <v>643</v>
      </c>
      <c r="B241" s="598" t="s">
        <v>357</v>
      </c>
      <c r="C241" s="588">
        <f>'5-流动负债汇总'!C18</f>
        <v>0</v>
      </c>
      <c r="D241" s="588">
        <f>'5-流动负债汇总'!D18</f>
        <v>0</v>
      </c>
      <c r="E241" s="588">
        <f>'5-流动负债汇总'!E18</f>
        <v>0</v>
      </c>
      <c r="F241" s="588" t="str">
        <f>'5-流动负债汇总'!F18</f>
        <v/>
      </c>
      <c r="G241" s="574" t="str">
        <f t="shared" si="14"/>
        <v/>
      </c>
      <c r="H241" s="556" t="str">
        <f t="shared" si="15"/>
        <v>无增减值变化</v>
      </c>
      <c r="I241" s="556" t="s">
        <v>709</v>
      </c>
      <c r="J241" s="556" t="e">
        <f t="shared" si="16"/>
        <v>#VALUE!</v>
      </c>
      <c r="K241" s="556" t="str">
        <f t="shared" si="17"/>
        <v>评估值减值0.00元</v>
      </c>
    </row>
    <row r="242" ht="18.75" hidden="1" spans="1:11">
      <c r="A242" s="558" t="s">
        <v>643</v>
      </c>
      <c r="B242" s="598" t="s">
        <v>359</v>
      </c>
      <c r="C242" s="588">
        <f>'5-流动负债汇总'!C19</f>
        <v>0</v>
      </c>
      <c r="D242" s="588">
        <f>'5-流动负债汇总'!D19</f>
        <v>0</v>
      </c>
      <c r="E242" s="588">
        <f>'5-流动负债汇总'!E19</f>
        <v>0</v>
      </c>
      <c r="F242" s="588" t="str">
        <f>'5-流动负债汇总'!F19</f>
        <v/>
      </c>
      <c r="G242" s="574" t="str">
        <f t="shared" si="14"/>
        <v/>
      </c>
      <c r="H242" s="556" t="str">
        <f t="shared" si="15"/>
        <v>无增减值变化</v>
      </c>
      <c r="I242" s="556" t="s">
        <v>709</v>
      </c>
      <c r="J242" s="556" t="e">
        <f t="shared" si="16"/>
        <v>#VALUE!</v>
      </c>
      <c r="K242" s="556" t="str">
        <f t="shared" si="17"/>
        <v>评估值减值0.00元</v>
      </c>
    </row>
    <row r="243" ht="18.75" hidden="1" spans="1:11">
      <c r="A243" s="558" t="s">
        <v>643</v>
      </c>
      <c r="B243" s="620" t="s">
        <v>754</v>
      </c>
      <c r="C243" s="600">
        <f>'5-流动负债汇总'!C29</f>
        <v>0</v>
      </c>
      <c r="D243" s="600">
        <f>'5-流动负债汇总'!D29</f>
        <v>0</v>
      </c>
      <c r="E243" s="600">
        <f>'5-流动负债汇总'!E29</f>
        <v>0</v>
      </c>
      <c r="F243" s="600" t="str">
        <f>'5-流动负债汇总'!F29</f>
        <v/>
      </c>
      <c r="G243" s="599"/>
      <c r="H243" s="556" t="str">
        <f t="shared" si="15"/>
        <v>无增减值变化</v>
      </c>
      <c r="I243" s="556" t="s">
        <v>709</v>
      </c>
      <c r="J243" s="556" t="e">
        <f t="shared" si="16"/>
        <v>#VALUE!</v>
      </c>
      <c r="K243" s="556" t="str">
        <f t="shared" si="17"/>
        <v>评估值减值0.00元</v>
      </c>
    </row>
    <row r="244" ht="18.75" hidden="1" spans="1:1">
      <c r="A244" s="558"/>
    </row>
    <row r="245" ht="18.75" hidden="1" spans="1:7">
      <c r="A245" s="558" t="s">
        <v>643</v>
      </c>
      <c r="B245" s="559" t="s">
        <v>755</v>
      </c>
      <c r="C245" s="559"/>
      <c r="D245" s="559"/>
      <c r="E245" s="559"/>
      <c r="F245" s="559"/>
      <c r="G245" s="559"/>
    </row>
    <row r="246" ht="18.75" hidden="1" spans="1:7">
      <c r="A246" s="558" t="s">
        <v>643</v>
      </c>
      <c r="B246" s="576" t="s">
        <v>5</v>
      </c>
      <c r="C246" s="596" t="s">
        <v>6</v>
      </c>
      <c r="D246" s="576" t="s">
        <v>7</v>
      </c>
      <c r="E246" s="597" t="s">
        <v>8</v>
      </c>
      <c r="F246" s="576" t="s">
        <v>683</v>
      </c>
      <c r="G246" s="596" t="s">
        <v>684</v>
      </c>
    </row>
    <row r="247" ht="18.75" hidden="1" spans="1:11">
      <c r="A247" s="558" t="s">
        <v>643</v>
      </c>
      <c r="B247" s="598" t="s">
        <v>365</v>
      </c>
      <c r="C247" s="588">
        <f>'6-非流动负债汇总'!C7</f>
        <v>0</v>
      </c>
      <c r="D247" s="588">
        <f>'6-非流动负债汇总'!D7</f>
        <v>0</v>
      </c>
      <c r="E247" s="588">
        <f>'6-非流动负债汇总'!E7</f>
        <v>0</v>
      </c>
      <c r="F247" s="588" t="str">
        <f>'6-非流动负债汇总'!F7</f>
        <v/>
      </c>
      <c r="G247" s="574" t="str">
        <f t="shared" ref="G247:G254" si="18">IF(C247=0,"",B247&amp;"、")</f>
        <v/>
      </c>
      <c r="H247" s="556" t="str">
        <f t="shared" ref="H247:H255" si="19">IF(E247&lt;&gt;0,IF(C247=0,K247,J247),I247)</f>
        <v>无增减值变化</v>
      </c>
      <c r="I247" s="556" t="s">
        <v>709</v>
      </c>
      <c r="J247" s="556" t="e">
        <f>IF(E247&gt;0,CONCATENATE("评估值增值",TEXT(E247,"#,##0.00"),"元，增值率",ROUND(F247,2),"%"),CONCATENATE("评估值减值",TEXT(-E247,"#,##0.00"),"元，减值率",ROUND(-F247,2),"%"))</f>
        <v>#VALUE!</v>
      </c>
      <c r="K247" s="556" t="str">
        <f>IF(E247&gt;0,CONCATENATE("评估值增值",TEXT(E247,"#,##0.00"),"元"),CONCATENATE("评估值减值",TEXT(-E247,"#,##0.00"),"元"))</f>
        <v>评估值减值0.00元</v>
      </c>
    </row>
    <row r="248" ht="18.75" hidden="1" spans="1:11">
      <c r="A248" s="558" t="s">
        <v>643</v>
      </c>
      <c r="B248" s="598" t="s">
        <v>367</v>
      </c>
      <c r="C248" s="588">
        <f>'6-非流动负债汇总'!C8</f>
        <v>0</v>
      </c>
      <c r="D248" s="588">
        <f>'6-非流动负债汇总'!D8</f>
        <v>0</v>
      </c>
      <c r="E248" s="588">
        <f>'6-非流动负债汇总'!E8</f>
        <v>0</v>
      </c>
      <c r="F248" s="588" t="str">
        <f>'6-非流动负债汇总'!F8</f>
        <v/>
      </c>
      <c r="G248" s="574" t="str">
        <f t="shared" si="18"/>
        <v/>
      </c>
      <c r="H248" s="556" t="str">
        <f t="shared" si="19"/>
        <v>无增减值变化</v>
      </c>
      <c r="I248" s="556" t="s">
        <v>709</v>
      </c>
      <c r="J248" s="556" t="e">
        <f t="shared" ref="J248:J255" si="20">IF(E248&gt;0,CONCATENATE("评估值增值",TEXT(E248,"#,##0.00"),"元，增值率",ROUND(F248,2),"%"),CONCATENATE("评估值减值",TEXT(-E248,"#,##0.00"),"元，减值率",ROUND(-F248,2),"%"))</f>
        <v>#VALUE!</v>
      </c>
      <c r="K248" s="556" t="str">
        <f t="shared" ref="K248:K255" si="21">IF(E248&gt;0,CONCATENATE("评估值增值",TEXT(E248,"#,##0.00"),"元"),CONCATENATE("评估值减值",TEXT(-E248,"#,##0.00"),"元"))</f>
        <v>评估值减值0.00元</v>
      </c>
    </row>
    <row r="249" ht="18.75" hidden="1" spans="1:11">
      <c r="A249" s="558" t="s">
        <v>643</v>
      </c>
      <c r="B249" s="604" t="s">
        <v>369</v>
      </c>
      <c r="C249" s="588">
        <f>'6-非流动负债汇总'!C9</f>
        <v>0</v>
      </c>
      <c r="D249" s="588">
        <f>'6-非流动负债汇总'!D9</f>
        <v>0</v>
      </c>
      <c r="E249" s="588">
        <f>'6-非流动负债汇总'!E9</f>
        <v>0</v>
      </c>
      <c r="F249" s="588" t="str">
        <f>'6-非流动负债汇总'!F9</f>
        <v/>
      </c>
      <c r="G249" s="574" t="str">
        <f t="shared" si="18"/>
        <v/>
      </c>
      <c r="H249" s="556" t="str">
        <f t="shared" si="19"/>
        <v>无增减值变化</v>
      </c>
      <c r="I249" s="556" t="s">
        <v>709</v>
      </c>
      <c r="J249" s="556" t="e">
        <f t="shared" si="20"/>
        <v>#VALUE!</v>
      </c>
      <c r="K249" s="556" t="str">
        <f t="shared" si="21"/>
        <v>评估值减值0.00元</v>
      </c>
    </row>
    <row r="250" ht="18.75" hidden="1" spans="1:11">
      <c r="A250" s="558" t="s">
        <v>643</v>
      </c>
      <c r="B250" s="604" t="s">
        <v>371</v>
      </c>
      <c r="C250" s="588">
        <f>'6-非流动负债汇总'!C10</f>
        <v>0</v>
      </c>
      <c r="D250" s="588">
        <f>'6-非流动负债汇总'!D10</f>
        <v>0</v>
      </c>
      <c r="E250" s="588">
        <f>'6-非流动负债汇总'!E10</f>
        <v>0</v>
      </c>
      <c r="F250" s="588" t="str">
        <f>'6-非流动负债汇总'!F10</f>
        <v/>
      </c>
      <c r="G250" s="574" t="str">
        <f t="shared" si="18"/>
        <v/>
      </c>
      <c r="H250" s="556" t="str">
        <f t="shared" si="19"/>
        <v>无增减值变化</v>
      </c>
      <c r="I250" s="556" t="s">
        <v>709</v>
      </c>
      <c r="J250" s="556" t="e">
        <f t="shared" si="20"/>
        <v>#VALUE!</v>
      </c>
      <c r="K250" s="556" t="str">
        <f t="shared" si="21"/>
        <v>评估值减值0.00元</v>
      </c>
    </row>
    <row r="251" ht="18.75" hidden="1" spans="1:11">
      <c r="A251" s="558" t="s">
        <v>643</v>
      </c>
      <c r="B251" s="598" t="s">
        <v>374</v>
      </c>
      <c r="C251" s="588">
        <f>'6-非流动负债汇总'!C11</f>
        <v>0</v>
      </c>
      <c r="D251" s="588">
        <f>'6-非流动负债汇总'!D11</f>
        <v>0</v>
      </c>
      <c r="E251" s="588">
        <f>'6-非流动负债汇总'!E11</f>
        <v>0</v>
      </c>
      <c r="F251" s="588" t="str">
        <f>'6-非流动负债汇总'!F11</f>
        <v/>
      </c>
      <c r="G251" s="574" t="str">
        <f t="shared" si="18"/>
        <v/>
      </c>
      <c r="H251" s="556" t="str">
        <f t="shared" si="19"/>
        <v>无增减值变化</v>
      </c>
      <c r="I251" s="556" t="s">
        <v>709</v>
      </c>
      <c r="J251" s="556" t="e">
        <f t="shared" si="20"/>
        <v>#VALUE!</v>
      </c>
      <c r="K251" s="556" t="str">
        <f t="shared" si="21"/>
        <v>评估值减值0.00元</v>
      </c>
    </row>
    <row r="252" ht="18.75" hidden="1" spans="1:11">
      <c r="A252" s="558" t="s">
        <v>643</v>
      </c>
      <c r="B252" s="604" t="s">
        <v>377</v>
      </c>
      <c r="C252" s="588">
        <f>'6-非流动负债汇总'!C12</f>
        <v>0</v>
      </c>
      <c r="D252" s="588">
        <f>'6-非流动负债汇总'!D12</f>
        <v>0</v>
      </c>
      <c r="E252" s="588">
        <f>'6-非流动负债汇总'!E12</f>
        <v>0</v>
      </c>
      <c r="F252" s="588" t="str">
        <f>'6-非流动负债汇总'!F12</f>
        <v/>
      </c>
      <c r="G252" s="574" t="str">
        <f t="shared" si="18"/>
        <v/>
      </c>
      <c r="H252" s="556" t="str">
        <f t="shared" si="19"/>
        <v>无增减值变化</v>
      </c>
      <c r="I252" s="556" t="s">
        <v>709</v>
      </c>
      <c r="J252" s="556" t="e">
        <f t="shared" si="20"/>
        <v>#VALUE!</v>
      </c>
      <c r="K252" s="556" t="str">
        <f t="shared" si="21"/>
        <v>评估值减值0.00元</v>
      </c>
    </row>
    <row r="253" ht="18.75" hidden="1" spans="1:11">
      <c r="A253" s="558" t="s">
        <v>643</v>
      </c>
      <c r="B253" s="598" t="s">
        <v>380</v>
      </c>
      <c r="C253" s="588">
        <f>'6-非流动负债汇总'!C13</f>
        <v>0</v>
      </c>
      <c r="D253" s="588">
        <f>'6-非流动负债汇总'!D13</f>
        <v>0</v>
      </c>
      <c r="E253" s="588">
        <f>'6-非流动负债汇总'!E13</f>
        <v>0</v>
      </c>
      <c r="F253" s="588" t="str">
        <f>'6-非流动负债汇总'!F13</f>
        <v/>
      </c>
      <c r="G253" s="574" t="str">
        <f t="shared" si="18"/>
        <v/>
      </c>
      <c r="H253" s="556" t="str">
        <f t="shared" si="19"/>
        <v>无增减值变化</v>
      </c>
      <c r="I253" s="556" t="s">
        <v>709</v>
      </c>
      <c r="J253" s="556" t="e">
        <f t="shared" si="20"/>
        <v>#VALUE!</v>
      </c>
      <c r="K253" s="556" t="str">
        <f t="shared" si="21"/>
        <v>评估值减值0.00元</v>
      </c>
    </row>
    <row r="254" ht="18.75" hidden="1" spans="1:11">
      <c r="A254" s="558" t="s">
        <v>643</v>
      </c>
      <c r="B254" s="598" t="s">
        <v>383</v>
      </c>
      <c r="C254" s="588">
        <f>'6-非流动负债汇总'!C14</f>
        <v>0</v>
      </c>
      <c r="D254" s="588">
        <f>'6-非流动负债汇总'!D14</f>
        <v>0</v>
      </c>
      <c r="E254" s="588">
        <f>'6-非流动负债汇总'!E14</f>
        <v>0</v>
      </c>
      <c r="F254" s="588" t="str">
        <f>'6-非流动负债汇总'!F14</f>
        <v/>
      </c>
      <c r="G254" s="574" t="str">
        <f t="shared" si="18"/>
        <v/>
      </c>
      <c r="H254" s="556" t="str">
        <f t="shared" si="19"/>
        <v>无增减值变化</v>
      </c>
      <c r="I254" s="556" t="s">
        <v>709</v>
      </c>
      <c r="J254" s="556" t="e">
        <f t="shared" si="20"/>
        <v>#VALUE!</v>
      </c>
      <c r="K254" s="556" t="str">
        <f t="shared" si="21"/>
        <v>评估值减值0.00元</v>
      </c>
    </row>
    <row r="255" ht="18.75" hidden="1" spans="1:11">
      <c r="A255" s="558" t="s">
        <v>643</v>
      </c>
      <c r="B255" s="620" t="s">
        <v>756</v>
      </c>
      <c r="C255" s="600">
        <f>'6-非流动负债汇总'!C27</f>
        <v>0</v>
      </c>
      <c r="D255" s="600">
        <f>'6-非流动负债汇总'!D27</f>
        <v>0</v>
      </c>
      <c r="E255" s="600">
        <f>'6-非流动负债汇总'!E27</f>
        <v>0</v>
      </c>
      <c r="F255" s="600" t="str">
        <f>'6-非流动负债汇总'!F27</f>
        <v/>
      </c>
      <c r="G255" s="599"/>
      <c r="H255" s="556" t="str">
        <f t="shared" si="19"/>
        <v>无增减值变化</v>
      </c>
      <c r="I255" s="556" t="s">
        <v>709</v>
      </c>
      <c r="J255" s="556" t="e">
        <f t="shared" si="20"/>
        <v>#VALUE!</v>
      </c>
      <c r="K255" s="556" t="str">
        <f t="shared" si="21"/>
        <v>评估值减值0.00元</v>
      </c>
    </row>
    <row r="256" ht="18.75" hidden="1" spans="1:8">
      <c r="A256" s="558"/>
      <c r="B256" s="621"/>
      <c r="C256" s="622"/>
      <c r="D256" s="622"/>
      <c r="E256" s="622"/>
      <c r="F256" s="622"/>
      <c r="G256" s="623"/>
      <c r="H256" s="556"/>
    </row>
    <row r="257" ht="18.75" hidden="1" spans="1:7">
      <c r="A257" s="558" t="s">
        <v>643</v>
      </c>
      <c r="B257" s="626" t="s">
        <v>757</v>
      </c>
      <c r="C257" s="626"/>
      <c r="D257" s="626"/>
      <c r="E257" s="626"/>
      <c r="F257" s="626"/>
      <c r="G257" s="626"/>
    </row>
    <row r="258" ht="18.75" hidden="1" spans="1:6">
      <c r="A258" s="558" t="s">
        <v>643</v>
      </c>
      <c r="B258" s="627" t="str">
        <f>'2-分类汇总'!B6</f>
        <v>科目名称</v>
      </c>
      <c r="C258" s="628" t="str">
        <f>'2-分类汇总'!C6</f>
        <v>账面价值</v>
      </c>
      <c r="D258" s="629" t="str">
        <f>'2-分类汇总'!D6</f>
        <v>评估价值</v>
      </c>
      <c r="E258" s="629" t="str">
        <f>'2-分类汇总'!E6</f>
        <v>增减值</v>
      </c>
      <c r="F258" s="629" t="str">
        <f>'2-分类汇总'!F6</f>
        <v>增值率%</v>
      </c>
    </row>
    <row r="259" ht="18.75" hidden="1" spans="1:6">
      <c r="A259" s="558" t="s">
        <v>643</v>
      </c>
      <c r="B259" s="630" t="str">
        <f>'2-分类汇总'!B7</f>
        <v>一、流动资产合计</v>
      </c>
      <c r="C259" s="631">
        <f>'2-分类汇总'!C7</f>
        <v>0</v>
      </c>
      <c r="D259" s="631">
        <f>'2-分类汇总'!D7</f>
        <v>0</v>
      </c>
      <c r="E259" s="632">
        <f>'2-分类汇总'!E7</f>
        <v>0</v>
      </c>
      <c r="F259" s="633" t="str">
        <f>'2-分类汇总'!F7</f>
        <v/>
      </c>
    </row>
    <row r="260" ht="18.75" hidden="1" spans="1:6">
      <c r="A260" s="558" t="s">
        <v>643</v>
      </c>
      <c r="B260" s="634" t="str">
        <f>'2-分类汇总'!B8</f>
        <v>货币资金</v>
      </c>
      <c r="C260" s="635">
        <f>'2-分类汇总'!C8</f>
        <v>0</v>
      </c>
      <c r="D260" s="635">
        <f>'2-分类汇总'!D8</f>
        <v>0</v>
      </c>
      <c r="E260" s="632">
        <f>'2-分类汇总'!E8</f>
        <v>0</v>
      </c>
      <c r="F260" s="633" t="str">
        <f>'2-分类汇总'!F8</f>
        <v/>
      </c>
    </row>
    <row r="261" ht="18.75" hidden="1" spans="1:6">
      <c r="A261" s="558" t="s">
        <v>643</v>
      </c>
      <c r="B261" s="634" t="str">
        <f>'2-分类汇总'!B9</f>
        <v>交易性金融资产</v>
      </c>
      <c r="C261" s="635">
        <f>'2-分类汇总'!C9</f>
        <v>0</v>
      </c>
      <c r="D261" s="635">
        <f>'2-分类汇总'!D9</f>
        <v>0</v>
      </c>
      <c r="E261" s="632">
        <f>'2-分类汇总'!E9</f>
        <v>0</v>
      </c>
      <c r="F261" s="633" t="str">
        <f>'2-分类汇总'!F9</f>
        <v/>
      </c>
    </row>
    <row r="262" ht="18.75" hidden="1" spans="1:6">
      <c r="A262" s="558" t="s">
        <v>643</v>
      </c>
      <c r="B262" s="634" t="str">
        <f>'2-分类汇总'!B10</f>
        <v>衍生金融资产</v>
      </c>
      <c r="C262" s="635">
        <f>'2-分类汇总'!C10</f>
        <v>0</v>
      </c>
      <c r="D262" s="635">
        <f>'2-分类汇总'!D10</f>
        <v>0</v>
      </c>
      <c r="E262" s="632">
        <f>'2-分类汇总'!E10</f>
        <v>0</v>
      </c>
      <c r="F262" s="633" t="str">
        <f>'2-分类汇总'!F10</f>
        <v/>
      </c>
    </row>
    <row r="263" ht="18.75" hidden="1" spans="1:6">
      <c r="A263" s="558" t="s">
        <v>643</v>
      </c>
      <c r="B263" s="634" t="str">
        <f>'2-分类汇总'!B11</f>
        <v>应收票据</v>
      </c>
      <c r="C263" s="635">
        <f>'2-分类汇总'!C11</f>
        <v>0</v>
      </c>
      <c r="D263" s="635">
        <f>'2-分类汇总'!D11</f>
        <v>0</v>
      </c>
      <c r="E263" s="632">
        <f>'2-分类汇总'!E11</f>
        <v>0</v>
      </c>
      <c r="F263" s="633" t="str">
        <f>'2-分类汇总'!F11</f>
        <v/>
      </c>
    </row>
    <row r="264" ht="18.75" hidden="1" spans="1:6">
      <c r="A264" s="558" t="s">
        <v>643</v>
      </c>
      <c r="B264" s="634" t="str">
        <f>'2-分类汇总'!B12</f>
        <v>应收账款</v>
      </c>
      <c r="C264" s="635">
        <f>'2-分类汇总'!C12</f>
        <v>0</v>
      </c>
      <c r="D264" s="635">
        <f>'2-分类汇总'!D12</f>
        <v>0</v>
      </c>
      <c r="E264" s="632">
        <f>'2-分类汇总'!E12</f>
        <v>0</v>
      </c>
      <c r="F264" s="633" t="str">
        <f>'2-分类汇总'!F12</f>
        <v/>
      </c>
    </row>
    <row r="265" ht="18.75" hidden="1" spans="1:6">
      <c r="A265" s="558" t="s">
        <v>643</v>
      </c>
      <c r="B265" s="634" t="str">
        <f>'2-分类汇总'!B13</f>
        <v>应收款项融资</v>
      </c>
      <c r="C265" s="635">
        <f>'2-分类汇总'!C13</f>
        <v>0</v>
      </c>
      <c r="D265" s="635">
        <f>'2-分类汇总'!D13</f>
        <v>0</v>
      </c>
      <c r="E265" s="632">
        <f>'2-分类汇总'!E13</f>
        <v>0</v>
      </c>
      <c r="F265" s="633" t="str">
        <f>'2-分类汇总'!F13</f>
        <v/>
      </c>
    </row>
    <row r="266" ht="18.75" hidden="1" spans="1:6">
      <c r="A266" s="558" t="s">
        <v>643</v>
      </c>
      <c r="B266" s="634" t="str">
        <f>'2-分类汇总'!B14</f>
        <v>预付款项</v>
      </c>
      <c r="C266" s="635">
        <f>'2-分类汇总'!C14</f>
        <v>0</v>
      </c>
      <c r="D266" s="635">
        <f>'2-分类汇总'!D14</f>
        <v>0</v>
      </c>
      <c r="E266" s="632">
        <f>'2-分类汇总'!E14</f>
        <v>0</v>
      </c>
      <c r="F266" s="633" t="str">
        <f>'2-分类汇总'!F14</f>
        <v/>
      </c>
    </row>
    <row r="267" ht="18.75" hidden="1" spans="1:6">
      <c r="A267" s="558" t="s">
        <v>643</v>
      </c>
      <c r="B267" s="634" t="str">
        <f>'2-分类汇总'!B15</f>
        <v>其他应收款</v>
      </c>
      <c r="C267" s="635">
        <f>'2-分类汇总'!C15</f>
        <v>0</v>
      </c>
      <c r="D267" s="635">
        <f>'2-分类汇总'!D15</f>
        <v>0</v>
      </c>
      <c r="E267" s="632">
        <f>'2-分类汇总'!E15</f>
        <v>0</v>
      </c>
      <c r="F267" s="633" t="str">
        <f>'2-分类汇总'!F15</f>
        <v/>
      </c>
    </row>
    <row r="268" ht="18.75" hidden="1" spans="1:6">
      <c r="A268" s="558" t="s">
        <v>643</v>
      </c>
      <c r="B268" s="634" t="str">
        <f>'2-分类汇总'!B16</f>
        <v>存货</v>
      </c>
      <c r="C268" s="635">
        <f>'2-分类汇总'!C16</f>
        <v>0</v>
      </c>
      <c r="D268" s="635">
        <f>'2-分类汇总'!D16</f>
        <v>0</v>
      </c>
      <c r="E268" s="632">
        <f>'2-分类汇总'!E16</f>
        <v>0</v>
      </c>
      <c r="F268" s="633" t="str">
        <f>'2-分类汇总'!F16</f>
        <v/>
      </c>
    </row>
    <row r="269" ht="18.75" hidden="1" spans="1:6">
      <c r="A269" s="558" t="s">
        <v>643</v>
      </c>
      <c r="B269" s="634" t="str">
        <f>'2-分类汇总'!B17</f>
        <v>合同资产</v>
      </c>
      <c r="C269" s="635">
        <f>'2-分类汇总'!C17</f>
        <v>0</v>
      </c>
      <c r="D269" s="635">
        <f>'2-分类汇总'!D17</f>
        <v>0</v>
      </c>
      <c r="E269" s="632">
        <f>'2-分类汇总'!E17</f>
        <v>0</v>
      </c>
      <c r="F269" s="633" t="str">
        <f>'2-分类汇总'!F17</f>
        <v/>
      </c>
    </row>
    <row r="270" ht="18.75" hidden="1" spans="1:6">
      <c r="A270" s="558" t="s">
        <v>643</v>
      </c>
      <c r="B270" s="634" t="str">
        <f>'2-分类汇总'!B18</f>
        <v>持有待售资产</v>
      </c>
      <c r="C270" s="635">
        <f>'2-分类汇总'!C18</f>
        <v>0</v>
      </c>
      <c r="D270" s="635">
        <f>'2-分类汇总'!D18</f>
        <v>0</v>
      </c>
      <c r="E270" s="632">
        <f>'2-分类汇总'!E18</f>
        <v>0</v>
      </c>
      <c r="F270" s="633" t="str">
        <f>'2-分类汇总'!F18</f>
        <v/>
      </c>
    </row>
    <row r="271" ht="18.75" hidden="1" spans="1:6">
      <c r="A271" s="558" t="s">
        <v>643</v>
      </c>
      <c r="B271" s="634" t="str">
        <f>'2-分类汇总'!B19</f>
        <v>一年内到期的非流动资产</v>
      </c>
      <c r="C271" s="635">
        <f>'2-分类汇总'!C19</f>
        <v>0</v>
      </c>
      <c r="D271" s="635">
        <f>'2-分类汇总'!D19</f>
        <v>0</v>
      </c>
      <c r="E271" s="632">
        <f>'2-分类汇总'!E19</f>
        <v>0</v>
      </c>
      <c r="F271" s="633" t="str">
        <f>'2-分类汇总'!F19</f>
        <v/>
      </c>
    </row>
    <row r="272" ht="18.75" hidden="1" spans="1:6">
      <c r="A272" s="558" t="s">
        <v>643</v>
      </c>
      <c r="B272" s="634" t="str">
        <f>'2-分类汇总'!B20</f>
        <v>其他流动资产</v>
      </c>
      <c r="C272" s="635">
        <f>'2-分类汇总'!C20</f>
        <v>0</v>
      </c>
      <c r="D272" s="635">
        <f>'2-分类汇总'!D20</f>
        <v>0</v>
      </c>
      <c r="E272" s="632">
        <f>'2-分类汇总'!E20</f>
        <v>0</v>
      </c>
      <c r="F272" s="633" t="str">
        <f>'2-分类汇总'!F20</f>
        <v/>
      </c>
    </row>
    <row r="273" ht="18.75" hidden="1" spans="1:6">
      <c r="A273" s="558" t="s">
        <v>643</v>
      </c>
      <c r="B273" s="636" t="str">
        <f>'2-分类汇总'!B21</f>
        <v>二、非流动资产合计</v>
      </c>
      <c r="C273" s="631" t="e">
        <f>'2-分类汇总'!C21</f>
        <v>#REF!</v>
      </c>
      <c r="D273" s="631" t="e">
        <f>'2-分类汇总'!D21</f>
        <v>#REF!</v>
      </c>
      <c r="E273" s="632" t="e">
        <f>'2-分类汇总'!E21</f>
        <v>#REF!</v>
      </c>
      <c r="F273" s="633" t="e">
        <f>'2-分类汇总'!F21</f>
        <v>#REF!</v>
      </c>
    </row>
    <row r="274" ht="18.75" hidden="1" spans="1:6">
      <c r="A274" s="558" t="s">
        <v>643</v>
      </c>
      <c r="B274" s="634" t="str">
        <f>'2-分类汇总'!B22</f>
        <v>债权投资</v>
      </c>
      <c r="C274" s="635">
        <f>'2-分类汇总'!C22</f>
        <v>0</v>
      </c>
      <c r="D274" s="635">
        <f>'2-分类汇总'!D22</f>
        <v>0</v>
      </c>
      <c r="E274" s="632">
        <f>'2-分类汇总'!E22</f>
        <v>0</v>
      </c>
      <c r="F274" s="633" t="str">
        <f>'2-分类汇总'!F22</f>
        <v/>
      </c>
    </row>
    <row r="275" ht="18.75" hidden="1" spans="1:6">
      <c r="A275" s="558" t="s">
        <v>643</v>
      </c>
      <c r="B275" s="634" t="str">
        <f>'2-分类汇总'!B23</f>
        <v>其他债权投资</v>
      </c>
      <c r="C275" s="635">
        <f>'2-分类汇总'!C23</f>
        <v>0</v>
      </c>
      <c r="D275" s="635">
        <f>'2-分类汇总'!D23</f>
        <v>0</v>
      </c>
      <c r="E275" s="632">
        <f>'2-分类汇总'!E23</f>
        <v>0</v>
      </c>
      <c r="F275" s="633" t="str">
        <f>'2-分类汇总'!F23</f>
        <v/>
      </c>
    </row>
    <row r="276" ht="18.75" hidden="1" spans="1:6">
      <c r="A276" s="558" t="s">
        <v>643</v>
      </c>
      <c r="B276" s="634" t="str">
        <f>'2-分类汇总'!B24</f>
        <v>长期应收款</v>
      </c>
      <c r="C276" s="635">
        <f>'2-分类汇总'!C24</f>
        <v>0</v>
      </c>
      <c r="D276" s="635">
        <f>'2-分类汇总'!D24</f>
        <v>0</v>
      </c>
      <c r="E276" s="632">
        <f>'2-分类汇总'!E24</f>
        <v>0</v>
      </c>
      <c r="F276" s="633" t="str">
        <f>'2-分类汇总'!F24</f>
        <v/>
      </c>
    </row>
    <row r="277" ht="18.75" hidden="1" spans="1:6">
      <c r="A277" s="558" t="s">
        <v>643</v>
      </c>
      <c r="B277" s="634" t="str">
        <f>'2-分类汇总'!B25</f>
        <v>长期股权投资</v>
      </c>
      <c r="C277" s="635">
        <f>'2-分类汇总'!C25</f>
        <v>0</v>
      </c>
      <c r="D277" s="635">
        <f>'2-分类汇总'!D25</f>
        <v>0</v>
      </c>
      <c r="E277" s="632">
        <f>'2-分类汇总'!E25</f>
        <v>0</v>
      </c>
      <c r="F277" s="633" t="str">
        <f>'2-分类汇总'!F25</f>
        <v/>
      </c>
    </row>
    <row r="278" ht="18.75" hidden="1" spans="1:6">
      <c r="A278" s="558" t="s">
        <v>643</v>
      </c>
      <c r="B278" s="634" t="str">
        <f>'2-分类汇总'!B26</f>
        <v>其他权益工具投资</v>
      </c>
      <c r="C278" s="635">
        <f>'2-分类汇总'!C26</f>
        <v>0</v>
      </c>
      <c r="D278" s="635">
        <f>'2-分类汇总'!D26</f>
        <v>0</v>
      </c>
      <c r="E278" s="632">
        <f>'2-分类汇总'!E26</f>
        <v>0</v>
      </c>
      <c r="F278" s="633" t="str">
        <f>'2-分类汇总'!F26</f>
        <v/>
      </c>
    </row>
    <row r="279" ht="18.75" hidden="1" spans="1:6">
      <c r="A279" s="558" t="s">
        <v>643</v>
      </c>
      <c r="B279" s="634" t="str">
        <f>'2-分类汇总'!B27</f>
        <v>其他非流动金融资产</v>
      </c>
      <c r="C279" s="635">
        <f>'2-分类汇总'!C27</f>
        <v>0</v>
      </c>
      <c r="D279" s="635">
        <f>'2-分类汇总'!D27</f>
        <v>0</v>
      </c>
      <c r="E279" s="632">
        <f>'2-分类汇总'!E27</f>
        <v>0</v>
      </c>
      <c r="F279" s="633" t="str">
        <f>'2-分类汇总'!F27</f>
        <v/>
      </c>
    </row>
    <row r="280" ht="18.75" hidden="1" spans="1:6">
      <c r="A280" s="558" t="s">
        <v>643</v>
      </c>
      <c r="B280" s="634" t="str">
        <f>'2-分类汇总'!B28</f>
        <v>投资性房地产</v>
      </c>
      <c r="C280" s="635">
        <f>'2-分类汇总'!C28</f>
        <v>0</v>
      </c>
      <c r="D280" s="635">
        <f>'2-分类汇总'!D28</f>
        <v>0</v>
      </c>
      <c r="E280" s="632">
        <f>'2-分类汇总'!E28</f>
        <v>0</v>
      </c>
      <c r="F280" s="633" t="str">
        <f>'2-分类汇总'!F28</f>
        <v/>
      </c>
    </row>
    <row r="281" ht="18.75" hidden="1" spans="1:6">
      <c r="A281" s="558" t="s">
        <v>643</v>
      </c>
      <c r="B281" s="637" t="str">
        <f>'2-分类汇总'!B29</f>
        <v>固定资产原值</v>
      </c>
      <c r="C281" s="635" t="e">
        <f>'2-分类汇总'!C29</f>
        <v>#REF!</v>
      </c>
      <c r="D281" s="635" t="e">
        <f>'2-分类汇总'!D29</f>
        <v>#REF!</v>
      </c>
      <c r="E281" s="632" t="e">
        <f>'2-分类汇总'!E29</f>
        <v>#REF!</v>
      </c>
      <c r="F281" s="633" t="e">
        <f>'2-分类汇总'!F29</f>
        <v>#REF!</v>
      </c>
    </row>
    <row r="282" ht="18.75" hidden="1" spans="1:6">
      <c r="A282" s="558" t="s">
        <v>643</v>
      </c>
      <c r="B282" s="638" t="str">
        <f>'2-分类汇总'!B30</f>
        <v>其中：建筑物类</v>
      </c>
      <c r="C282" s="635" t="e">
        <f>'2-分类汇总'!C30</f>
        <v>#REF!</v>
      </c>
      <c r="D282" s="635" t="e">
        <f>'2-分类汇总'!D30</f>
        <v>#REF!</v>
      </c>
      <c r="E282" s="632" t="e">
        <f>'2-分类汇总'!E30</f>
        <v>#REF!</v>
      </c>
      <c r="F282" s="633" t="e">
        <f>'2-分类汇总'!F30</f>
        <v>#REF!</v>
      </c>
    </row>
    <row r="283" ht="18.75" hidden="1" spans="1:6">
      <c r="A283" s="558" t="s">
        <v>643</v>
      </c>
      <c r="B283" s="639" t="str">
        <f>'2-分类汇总'!B31</f>
        <v>设 备 类</v>
      </c>
      <c r="C283" s="635" t="e">
        <f>'2-分类汇总'!C31</f>
        <v>#REF!</v>
      </c>
      <c r="D283" s="635" t="e">
        <f>'2-分类汇总'!D31</f>
        <v>#REF!</v>
      </c>
      <c r="E283" s="632" t="e">
        <f>'2-分类汇总'!E31</f>
        <v>#REF!</v>
      </c>
      <c r="F283" s="633" t="e">
        <f>'2-分类汇总'!F31</f>
        <v>#REF!</v>
      </c>
    </row>
    <row r="284" ht="18.75" hidden="1" spans="1:6">
      <c r="A284" s="558" t="s">
        <v>643</v>
      </c>
      <c r="B284" s="639" t="str">
        <f>'2-分类汇总'!B32</f>
        <v>土 地 类</v>
      </c>
      <c r="C284" s="635" t="e">
        <f>'2-分类汇总'!C32</f>
        <v>#REF!</v>
      </c>
      <c r="D284" s="635" t="e">
        <f>'2-分类汇总'!D32</f>
        <v>#REF!</v>
      </c>
      <c r="E284" s="632" t="e">
        <f>'2-分类汇总'!E32</f>
        <v>#REF!</v>
      </c>
      <c r="F284" s="633" t="e">
        <f>'2-分类汇总'!F32</f>
        <v>#REF!</v>
      </c>
    </row>
    <row r="285" ht="18.75" hidden="1" spans="1:6">
      <c r="A285" s="558" t="s">
        <v>643</v>
      </c>
      <c r="B285" s="640" t="str">
        <f>'2-分类汇总'!B33</f>
        <v>减：累计折旧</v>
      </c>
      <c r="C285" s="635" t="e">
        <f>'2-分类汇总'!C33</f>
        <v>#REF!</v>
      </c>
      <c r="D285" s="635" t="e">
        <f>'2-分类汇总'!D33</f>
        <v>#REF!</v>
      </c>
      <c r="E285" s="632" t="e">
        <f>'2-分类汇总'!E33</f>
        <v>#REF!</v>
      </c>
      <c r="F285" s="633" t="e">
        <f>'2-分类汇总'!F33</f>
        <v>#REF!</v>
      </c>
    </row>
    <row r="286" ht="18.75" hidden="1" spans="1:6">
      <c r="A286" s="558" t="s">
        <v>643</v>
      </c>
      <c r="B286" s="638" t="str">
        <f>'2-分类汇总'!B34</f>
        <v>固定资产净值</v>
      </c>
      <c r="C286" s="635" t="e">
        <f>'2-分类汇总'!C34</f>
        <v>#REF!</v>
      </c>
      <c r="D286" s="635" t="e">
        <f>'2-分类汇总'!D34</f>
        <v>#REF!</v>
      </c>
      <c r="E286" s="632" t="e">
        <f>'2-分类汇总'!E34</f>
        <v>#REF!</v>
      </c>
      <c r="F286" s="633" t="e">
        <f>'2-分类汇总'!F34</f>
        <v>#REF!</v>
      </c>
    </row>
    <row r="287" ht="18.75" hidden="1" spans="1:6">
      <c r="A287" s="558" t="s">
        <v>643</v>
      </c>
      <c r="B287" s="638" t="str">
        <f>'2-分类汇总'!B35</f>
        <v>其中：建筑物类</v>
      </c>
      <c r="C287" s="635" t="e">
        <f>'2-分类汇总'!C35</f>
        <v>#REF!</v>
      </c>
      <c r="D287" s="635" t="e">
        <f>'2-分类汇总'!D35</f>
        <v>#REF!</v>
      </c>
      <c r="E287" s="632" t="e">
        <f>'2-分类汇总'!E35</f>
        <v>#REF!</v>
      </c>
      <c r="F287" s="633" t="e">
        <f>'2-分类汇总'!F35</f>
        <v>#REF!</v>
      </c>
    </row>
    <row r="288" ht="18.75" hidden="1" spans="1:6">
      <c r="A288" s="558" t="s">
        <v>643</v>
      </c>
      <c r="B288" s="639" t="str">
        <f>'2-分类汇总'!B36</f>
        <v>设 备 类</v>
      </c>
      <c r="C288" s="635" t="e">
        <f>'2-分类汇总'!C36</f>
        <v>#REF!</v>
      </c>
      <c r="D288" s="635" t="e">
        <f>'2-分类汇总'!D36</f>
        <v>#REF!</v>
      </c>
      <c r="E288" s="632" t="e">
        <f>'2-分类汇总'!E36</f>
        <v>#REF!</v>
      </c>
      <c r="F288" s="633" t="e">
        <f>'2-分类汇总'!F36</f>
        <v>#REF!</v>
      </c>
    </row>
    <row r="289" ht="18.75" hidden="1" spans="1:6">
      <c r="A289" s="558" t="s">
        <v>643</v>
      </c>
      <c r="B289" s="639" t="str">
        <f>'2-分类汇总'!B37</f>
        <v>土 地 类</v>
      </c>
      <c r="C289" s="635" t="e">
        <f>'2-分类汇总'!C37</f>
        <v>#REF!</v>
      </c>
      <c r="D289" s="635" t="e">
        <f>'2-分类汇总'!D37</f>
        <v>#REF!</v>
      </c>
      <c r="E289" s="632" t="e">
        <f>'2-分类汇总'!E37</f>
        <v>#REF!</v>
      </c>
      <c r="F289" s="633" t="e">
        <f>'2-分类汇总'!F37</f>
        <v>#REF!</v>
      </c>
    </row>
    <row r="290" ht="18.75" hidden="1" spans="1:6">
      <c r="A290" s="558" t="s">
        <v>643</v>
      </c>
      <c r="B290" s="640" t="str">
        <f>'2-分类汇总'!B38</f>
        <v>减：固定资产减值准备</v>
      </c>
      <c r="C290" s="635" t="e">
        <f>'2-分类汇总'!C38</f>
        <v>#REF!</v>
      </c>
      <c r="D290" s="635">
        <f>'2-分类汇总'!D38</f>
        <v>0</v>
      </c>
      <c r="E290" s="632" t="e">
        <f>'2-分类汇总'!E38</f>
        <v>#REF!</v>
      </c>
      <c r="F290" s="633" t="e">
        <f>'2-分类汇总'!F38</f>
        <v>#REF!</v>
      </c>
    </row>
    <row r="291" ht="18.75" hidden="1" spans="1:6">
      <c r="A291" s="558" t="s">
        <v>643</v>
      </c>
      <c r="B291" s="634" t="str">
        <f>'2-分类汇总'!B39</f>
        <v>固定资产净额</v>
      </c>
      <c r="C291" s="635" t="e">
        <f>'2-分类汇总'!C39</f>
        <v>#REF!</v>
      </c>
      <c r="D291" s="635" t="e">
        <f>'2-分类汇总'!D39</f>
        <v>#REF!</v>
      </c>
      <c r="E291" s="632" t="e">
        <f>'2-分类汇总'!E39</f>
        <v>#REF!</v>
      </c>
      <c r="F291" s="633" t="e">
        <f>'2-分类汇总'!F39</f>
        <v>#REF!</v>
      </c>
    </row>
    <row r="292" ht="18.75" hidden="1" spans="1:6">
      <c r="A292" s="558" t="s">
        <v>643</v>
      </c>
      <c r="B292" s="634" t="str">
        <f>'2-分类汇总'!B40</f>
        <v>在建工程</v>
      </c>
      <c r="C292" s="635">
        <f>'2-分类汇总'!C40</f>
        <v>0</v>
      </c>
      <c r="D292" s="635">
        <f>'2-分类汇总'!D40</f>
        <v>0</v>
      </c>
      <c r="E292" s="632">
        <f>'2-分类汇总'!E40</f>
        <v>0</v>
      </c>
      <c r="F292" s="633" t="str">
        <f>'2-分类汇总'!F40</f>
        <v/>
      </c>
    </row>
    <row r="293" ht="18.75" hidden="1" spans="1:6">
      <c r="A293" s="558" t="s">
        <v>643</v>
      </c>
      <c r="B293" s="634" t="str">
        <f>'2-分类汇总'!B41</f>
        <v>生产性生物资产</v>
      </c>
      <c r="C293" s="635">
        <f>'2-分类汇总'!C41</f>
        <v>0</v>
      </c>
      <c r="D293" s="635">
        <f>'2-分类汇总'!D41</f>
        <v>0</v>
      </c>
      <c r="E293" s="632">
        <f>'2-分类汇总'!E41</f>
        <v>0</v>
      </c>
      <c r="F293" s="633" t="str">
        <f>'2-分类汇总'!F41</f>
        <v/>
      </c>
    </row>
    <row r="294" ht="18.75" hidden="1" spans="1:6">
      <c r="A294" s="558" t="s">
        <v>643</v>
      </c>
      <c r="B294" s="634" t="str">
        <f>'2-分类汇总'!B42</f>
        <v>油气资产</v>
      </c>
      <c r="C294" s="635">
        <f>'2-分类汇总'!C42</f>
        <v>0</v>
      </c>
      <c r="D294" s="635">
        <f>'2-分类汇总'!D42</f>
        <v>0</v>
      </c>
      <c r="E294" s="632">
        <f>'2-分类汇总'!E42</f>
        <v>0</v>
      </c>
      <c r="F294" s="633" t="str">
        <f>'2-分类汇总'!F42</f>
        <v/>
      </c>
    </row>
    <row r="295" ht="18.75" hidden="1" spans="1:6">
      <c r="A295" s="558" t="s">
        <v>643</v>
      </c>
      <c r="B295" s="634" t="str">
        <f>'2-分类汇总'!B43</f>
        <v>使用权资产</v>
      </c>
      <c r="C295" s="635">
        <f>'2-分类汇总'!C43</f>
        <v>0</v>
      </c>
      <c r="D295" s="635">
        <f>'2-分类汇总'!D43</f>
        <v>0</v>
      </c>
      <c r="E295" s="632">
        <f>'2-分类汇总'!E43</f>
        <v>0</v>
      </c>
      <c r="F295" s="633" t="str">
        <f>'2-分类汇总'!F43</f>
        <v/>
      </c>
    </row>
    <row r="296" ht="18.75" hidden="1" spans="1:6">
      <c r="A296" s="558" t="s">
        <v>643</v>
      </c>
      <c r="B296" s="634" t="str">
        <f>'2-分类汇总'!B44</f>
        <v>无形资产</v>
      </c>
      <c r="C296" s="635">
        <f>'2-分类汇总'!C44</f>
        <v>0</v>
      </c>
      <c r="D296" s="635">
        <f>'2-分类汇总'!D44</f>
        <v>0</v>
      </c>
      <c r="E296" s="632">
        <f>'2-分类汇总'!E44</f>
        <v>0</v>
      </c>
      <c r="F296" s="633" t="str">
        <f>'2-分类汇总'!F44</f>
        <v/>
      </c>
    </row>
    <row r="297" ht="18.75" hidden="1" spans="1:6">
      <c r="A297" s="558" t="s">
        <v>643</v>
      </c>
      <c r="B297" s="634" t="str">
        <f>'2-分类汇总'!B45</f>
        <v>其中：土地使用权</v>
      </c>
      <c r="C297" s="635">
        <f>'2-分类汇总'!C45</f>
        <v>0</v>
      </c>
      <c r="D297" s="635">
        <f>'2-分类汇总'!D45</f>
        <v>0</v>
      </c>
      <c r="E297" s="632">
        <f>'2-分类汇总'!E45</f>
        <v>0</v>
      </c>
      <c r="F297" s="633" t="str">
        <f>'2-分类汇总'!F45</f>
        <v/>
      </c>
    </row>
    <row r="298" ht="18.75" hidden="1" spans="1:6">
      <c r="A298" s="558" t="s">
        <v>643</v>
      </c>
      <c r="B298" s="634" t="str">
        <f>'2-分类汇总'!B46</f>
        <v>开发支出</v>
      </c>
      <c r="C298" s="635">
        <f>'2-分类汇总'!C46</f>
        <v>0</v>
      </c>
      <c r="D298" s="635">
        <f>'2-分类汇总'!D46</f>
        <v>0</v>
      </c>
      <c r="E298" s="632">
        <f>'2-分类汇总'!E46</f>
        <v>0</v>
      </c>
      <c r="F298" s="633" t="str">
        <f>'2-分类汇总'!F46</f>
        <v/>
      </c>
    </row>
    <row r="299" ht="18.75" hidden="1" spans="1:6">
      <c r="A299" s="558" t="s">
        <v>643</v>
      </c>
      <c r="B299" s="634" t="str">
        <f>'2-分类汇总'!B47</f>
        <v>商誉</v>
      </c>
      <c r="C299" s="635">
        <f>'2-分类汇总'!C47</f>
        <v>0</v>
      </c>
      <c r="D299" s="635">
        <f>'2-分类汇总'!D47</f>
        <v>0</v>
      </c>
      <c r="E299" s="632">
        <f>'2-分类汇总'!E47</f>
        <v>0</v>
      </c>
      <c r="F299" s="633" t="str">
        <f>'2-分类汇总'!F47</f>
        <v/>
      </c>
    </row>
    <row r="300" ht="18.75" hidden="1" spans="1:6">
      <c r="A300" s="558" t="s">
        <v>643</v>
      </c>
      <c r="B300" s="634" t="str">
        <f>'2-分类汇总'!B48</f>
        <v>长期待摊费用</v>
      </c>
      <c r="C300" s="635">
        <f>'2-分类汇总'!C48</f>
        <v>0</v>
      </c>
      <c r="D300" s="635">
        <f>'2-分类汇总'!D48</f>
        <v>0</v>
      </c>
      <c r="E300" s="632">
        <f>'2-分类汇总'!E48</f>
        <v>0</v>
      </c>
      <c r="F300" s="633" t="str">
        <f>'2-分类汇总'!F48</f>
        <v/>
      </c>
    </row>
    <row r="301" ht="18.75" hidden="1" spans="1:6">
      <c r="A301" s="558" t="s">
        <v>643</v>
      </c>
      <c r="B301" s="634" t="str">
        <f>'2-分类汇总'!B49</f>
        <v>递延所得税资产</v>
      </c>
      <c r="C301" s="635">
        <f>'2-分类汇总'!C49</f>
        <v>0</v>
      </c>
      <c r="D301" s="635">
        <f>'2-分类汇总'!D49</f>
        <v>0</v>
      </c>
      <c r="E301" s="632">
        <f>'2-分类汇总'!E49</f>
        <v>0</v>
      </c>
      <c r="F301" s="633" t="str">
        <f>'2-分类汇总'!F49</f>
        <v/>
      </c>
    </row>
    <row r="302" ht="18.75" hidden="1" spans="1:6">
      <c r="A302" s="558" t="s">
        <v>643</v>
      </c>
      <c r="B302" s="634" t="str">
        <f>'2-分类汇总'!B50</f>
        <v>其他非流动资产</v>
      </c>
      <c r="C302" s="635">
        <f>'2-分类汇总'!C50</f>
        <v>0</v>
      </c>
      <c r="D302" s="635">
        <f>'2-分类汇总'!D50</f>
        <v>0</v>
      </c>
      <c r="E302" s="632">
        <f>'2-分类汇总'!E50</f>
        <v>0</v>
      </c>
      <c r="F302" s="633" t="str">
        <f>'2-分类汇总'!F50</f>
        <v/>
      </c>
    </row>
    <row r="303" ht="18.75" hidden="1" spans="1:6">
      <c r="A303" s="558" t="s">
        <v>643</v>
      </c>
      <c r="B303" s="636" t="str">
        <f>'2-分类汇总'!B51</f>
        <v>三、资产总计</v>
      </c>
      <c r="C303" s="631" t="e">
        <f>'2-分类汇总'!C51</f>
        <v>#REF!</v>
      </c>
      <c r="D303" s="631" t="e">
        <f>'2-分类汇总'!D51</f>
        <v>#REF!</v>
      </c>
      <c r="E303" s="632" t="e">
        <f>'2-分类汇总'!E51</f>
        <v>#REF!</v>
      </c>
      <c r="F303" s="633" t="e">
        <f>'2-分类汇总'!F51</f>
        <v>#REF!</v>
      </c>
    </row>
    <row r="304" ht="18.75" hidden="1" spans="1:6">
      <c r="A304" s="558" t="s">
        <v>643</v>
      </c>
      <c r="B304" s="636" t="str">
        <f>'2-分类汇总'!B52</f>
        <v>四、流动负债合计</v>
      </c>
      <c r="C304" s="631">
        <f>'2-分类汇总'!C52</f>
        <v>0</v>
      </c>
      <c r="D304" s="631">
        <f>'2-分类汇总'!D52</f>
        <v>0</v>
      </c>
      <c r="E304" s="632">
        <f>'2-分类汇总'!E52</f>
        <v>0</v>
      </c>
      <c r="F304" s="633" t="str">
        <f>'2-分类汇总'!F52</f>
        <v/>
      </c>
    </row>
    <row r="305" ht="18.75" hidden="1" spans="1:6">
      <c r="A305" s="558" t="s">
        <v>643</v>
      </c>
      <c r="B305" s="634" t="str">
        <f>'2-分类汇总'!B53</f>
        <v>短期借款</v>
      </c>
      <c r="C305" s="635">
        <f>'2-分类汇总'!C53</f>
        <v>0</v>
      </c>
      <c r="D305" s="635">
        <f>'2-分类汇总'!D53</f>
        <v>0</v>
      </c>
      <c r="E305" s="632">
        <f>'2-分类汇总'!E53</f>
        <v>0</v>
      </c>
      <c r="F305" s="633" t="str">
        <f>'2-分类汇总'!F53</f>
        <v/>
      </c>
    </row>
    <row r="306" ht="18.75" hidden="1" spans="1:6">
      <c r="A306" s="558" t="s">
        <v>643</v>
      </c>
      <c r="B306" s="634" t="str">
        <f>'2-分类汇总'!B54</f>
        <v>交易性金融负债</v>
      </c>
      <c r="C306" s="635">
        <f>'2-分类汇总'!C54</f>
        <v>0</v>
      </c>
      <c r="D306" s="635">
        <f>'2-分类汇总'!D54</f>
        <v>0</v>
      </c>
      <c r="E306" s="632">
        <f>'2-分类汇总'!E54</f>
        <v>0</v>
      </c>
      <c r="F306" s="633" t="str">
        <f>'2-分类汇总'!F54</f>
        <v/>
      </c>
    </row>
    <row r="307" ht="18.75" hidden="1" spans="1:6">
      <c r="A307" s="558" t="s">
        <v>643</v>
      </c>
      <c r="B307" s="634" t="str">
        <f>'2-分类汇总'!B55</f>
        <v>衍生金融负债</v>
      </c>
      <c r="C307" s="635">
        <f>'2-分类汇总'!C55</f>
        <v>0</v>
      </c>
      <c r="D307" s="635">
        <f>'2-分类汇总'!D55</f>
        <v>0</v>
      </c>
      <c r="E307" s="632">
        <f>'2-分类汇总'!E55</f>
        <v>0</v>
      </c>
      <c r="F307" s="633" t="str">
        <f>'2-分类汇总'!F55</f>
        <v/>
      </c>
    </row>
    <row r="308" ht="18.75" hidden="1" spans="1:6">
      <c r="A308" s="558" t="s">
        <v>643</v>
      </c>
      <c r="B308" s="634" t="str">
        <f>'2-分类汇总'!B56</f>
        <v>应付票据</v>
      </c>
      <c r="C308" s="635">
        <f>'2-分类汇总'!C56</f>
        <v>0</v>
      </c>
      <c r="D308" s="635">
        <f>'2-分类汇总'!D56</f>
        <v>0</v>
      </c>
      <c r="E308" s="632">
        <f>'2-分类汇总'!E56</f>
        <v>0</v>
      </c>
      <c r="F308" s="633" t="str">
        <f>'2-分类汇总'!F56</f>
        <v/>
      </c>
    </row>
    <row r="309" ht="18.75" hidden="1" spans="1:6">
      <c r="A309" s="558" t="s">
        <v>643</v>
      </c>
      <c r="B309" s="634" t="str">
        <f>'2-分类汇总'!B57</f>
        <v>应付账款</v>
      </c>
      <c r="C309" s="635">
        <f>'2-分类汇总'!C57</f>
        <v>0</v>
      </c>
      <c r="D309" s="635">
        <f>'2-分类汇总'!D57</f>
        <v>0</v>
      </c>
      <c r="E309" s="632">
        <f>'2-分类汇总'!E57</f>
        <v>0</v>
      </c>
      <c r="F309" s="633" t="str">
        <f>'2-分类汇总'!F57</f>
        <v/>
      </c>
    </row>
    <row r="310" ht="18.75" hidden="1" spans="1:6">
      <c r="A310" s="558" t="s">
        <v>643</v>
      </c>
      <c r="B310" s="634" t="str">
        <f>'2-分类汇总'!B58</f>
        <v>预收款项</v>
      </c>
      <c r="C310" s="635">
        <f>'2-分类汇总'!C58</f>
        <v>0</v>
      </c>
      <c r="D310" s="635">
        <f>'2-分类汇总'!D58</f>
        <v>0</v>
      </c>
      <c r="E310" s="632">
        <f>'2-分类汇总'!E58</f>
        <v>0</v>
      </c>
      <c r="F310" s="633" t="str">
        <f>'2-分类汇总'!F58</f>
        <v/>
      </c>
    </row>
    <row r="311" ht="18.75" hidden="1" spans="1:6">
      <c r="A311" s="558" t="s">
        <v>643</v>
      </c>
      <c r="B311" s="634" t="str">
        <f>'2-分类汇总'!B59</f>
        <v>合同负债</v>
      </c>
      <c r="C311" s="635">
        <f>'2-分类汇总'!C59</f>
        <v>0</v>
      </c>
      <c r="D311" s="635">
        <f>'2-分类汇总'!D59</f>
        <v>0</v>
      </c>
      <c r="E311" s="632">
        <f>'2-分类汇总'!E59</f>
        <v>0</v>
      </c>
      <c r="F311" s="633" t="str">
        <f>'2-分类汇总'!F59</f>
        <v/>
      </c>
    </row>
    <row r="312" ht="18.75" hidden="1" spans="1:6">
      <c r="A312" s="558" t="s">
        <v>643</v>
      </c>
      <c r="B312" s="634" t="str">
        <f>'2-分类汇总'!B60</f>
        <v>应付职工薪酬</v>
      </c>
      <c r="C312" s="635">
        <f>'2-分类汇总'!C60</f>
        <v>0</v>
      </c>
      <c r="D312" s="635">
        <f>'2-分类汇总'!D60</f>
        <v>0</v>
      </c>
      <c r="E312" s="632">
        <f>'2-分类汇总'!E60</f>
        <v>0</v>
      </c>
      <c r="F312" s="633" t="str">
        <f>'2-分类汇总'!F60</f>
        <v/>
      </c>
    </row>
    <row r="313" ht="18.75" hidden="1" spans="1:6">
      <c r="A313" s="558" t="s">
        <v>643</v>
      </c>
      <c r="B313" s="634" t="str">
        <f>'2-分类汇总'!B61</f>
        <v>应交税费</v>
      </c>
      <c r="C313" s="635">
        <f>'2-分类汇总'!C61</f>
        <v>0</v>
      </c>
      <c r="D313" s="635">
        <f>'2-分类汇总'!D61</f>
        <v>0</v>
      </c>
      <c r="E313" s="632">
        <f>'2-分类汇总'!E61</f>
        <v>0</v>
      </c>
      <c r="F313" s="633" t="str">
        <f>'2-分类汇总'!F61</f>
        <v/>
      </c>
    </row>
    <row r="314" ht="18.75" hidden="1" spans="1:6">
      <c r="A314" s="558" t="s">
        <v>643</v>
      </c>
      <c r="B314" s="634" t="str">
        <f>'2-分类汇总'!B62</f>
        <v>其他应付款</v>
      </c>
      <c r="C314" s="635">
        <f>'2-分类汇总'!C62</f>
        <v>0</v>
      </c>
      <c r="D314" s="635">
        <f>'2-分类汇总'!D62</f>
        <v>0</v>
      </c>
      <c r="E314" s="632">
        <f>'2-分类汇总'!E62</f>
        <v>0</v>
      </c>
      <c r="F314" s="633" t="str">
        <f>'2-分类汇总'!F62</f>
        <v/>
      </c>
    </row>
    <row r="315" ht="18.75" hidden="1" spans="1:6">
      <c r="A315" s="558" t="s">
        <v>643</v>
      </c>
      <c r="B315" s="634" t="str">
        <f>'2-分类汇总'!B63</f>
        <v>持有待售负债</v>
      </c>
      <c r="C315" s="635">
        <f>'2-分类汇总'!C63</f>
        <v>0</v>
      </c>
      <c r="D315" s="635">
        <f>'2-分类汇总'!D63</f>
        <v>0</v>
      </c>
      <c r="E315" s="632">
        <f>'2-分类汇总'!E63</f>
        <v>0</v>
      </c>
      <c r="F315" s="633" t="str">
        <f>'2-分类汇总'!F63</f>
        <v/>
      </c>
    </row>
    <row r="316" ht="18.75" hidden="1" spans="1:6">
      <c r="A316" s="558" t="s">
        <v>643</v>
      </c>
      <c r="B316" s="634" t="str">
        <f>'2-分类汇总'!B64</f>
        <v>一年内到期的非流动负债</v>
      </c>
      <c r="C316" s="635">
        <f>'2-分类汇总'!C64</f>
        <v>0</v>
      </c>
      <c r="D316" s="635">
        <f>'2-分类汇总'!D64</f>
        <v>0</v>
      </c>
      <c r="E316" s="632">
        <f>'2-分类汇总'!E64</f>
        <v>0</v>
      </c>
      <c r="F316" s="633" t="str">
        <f>'2-分类汇总'!F64</f>
        <v/>
      </c>
    </row>
    <row r="317" ht="18.75" hidden="1" spans="1:6">
      <c r="A317" s="558" t="s">
        <v>643</v>
      </c>
      <c r="B317" s="634" t="str">
        <f>'2-分类汇总'!B65</f>
        <v>其他流动负债</v>
      </c>
      <c r="C317" s="635">
        <f>'2-分类汇总'!C65</f>
        <v>0</v>
      </c>
      <c r="D317" s="635">
        <f>'2-分类汇总'!D65</f>
        <v>0</v>
      </c>
      <c r="E317" s="632">
        <f>'2-分类汇总'!E65</f>
        <v>0</v>
      </c>
      <c r="F317" s="633" t="str">
        <f>'2-分类汇总'!F65</f>
        <v/>
      </c>
    </row>
    <row r="318" ht="18.75" hidden="1" spans="1:6">
      <c r="A318" s="558" t="s">
        <v>643</v>
      </c>
      <c r="B318" s="636" t="str">
        <f>'2-分类汇总'!B66</f>
        <v>五、非流动负债合计</v>
      </c>
      <c r="C318" s="631">
        <f>'2-分类汇总'!C66</f>
        <v>0</v>
      </c>
      <c r="D318" s="631">
        <f>'2-分类汇总'!D66</f>
        <v>0</v>
      </c>
      <c r="E318" s="632">
        <f>'2-分类汇总'!E66</f>
        <v>0</v>
      </c>
      <c r="F318" s="633" t="str">
        <f>'2-分类汇总'!F66</f>
        <v/>
      </c>
    </row>
    <row r="319" ht="18.75" hidden="1" spans="1:6">
      <c r="A319" s="558" t="s">
        <v>643</v>
      </c>
      <c r="B319" s="634" t="str">
        <f>'2-分类汇总'!B67</f>
        <v>长期借款</v>
      </c>
      <c r="C319" s="635">
        <f>'2-分类汇总'!C67</f>
        <v>0</v>
      </c>
      <c r="D319" s="635">
        <f>'2-分类汇总'!D67</f>
        <v>0</v>
      </c>
      <c r="E319" s="632">
        <f>'2-分类汇总'!E67</f>
        <v>0</v>
      </c>
      <c r="F319" s="633" t="str">
        <f>'2-分类汇总'!F67</f>
        <v/>
      </c>
    </row>
    <row r="320" ht="18.75" hidden="1" spans="1:6">
      <c r="A320" s="558" t="s">
        <v>643</v>
      </c>
      <c r="B320" s="634" t="str">
        <f>'2-分类汇总'!B68</f>
        <v>应付债券</v>
      </c>
      <c r="C320" s="635">
        <f>'2-分类汇总'!C68</f>
        <v>0</v>
      </c>
      <c r="D320" s="635">
        <f>'2-分类汇总'!D68</f>
        <v>0</v>
      </c>
      <c r="E320" s="632">
        <f>'2-分类汇总'!E68</f>
        <v>0</v>
      </c>
      <c r="F320" s="633" t="str">
        <f>'2-分类汇总'!F68</f>
        <v/>
      </c>
    </row>
    <row r="321" ht="18.75" hidden="1" spans="1:6">
      <c r="A321" s="558" t="s">
        <v>643</v>
      </c>
      <c r="B321" s="634" t="str">
        <f>'2-分类汇总'!B69</f>
        <v>租赁负债</v>
      </c>
      <c r="C321" s="635">
        <f>'2-分类汇总'!C69</f>
        <v>0</v>
      </c>
      <c r="D321" s="635">
        <f>'2-分类汇总'!D69</f>
        <v>0</v>
      </c>
      <c r="E321" s="632">
        <f>'2-分类汇总'!E69</f>
        <v>0</v>
      </c>
      <c r="F321" s="633" t="str">
        <f>'2-分类汇总'!F69</f>
        <v/>
      </c>
    </row>
    <row r="322" ht="18.75" hidden="1" spans="1:6">
      <c r="A322" s="558" t="s">
        <v>643</v>
      </c>
      <c r="B322" s="634" t="str">
        <f>'2-分类汇总'!B70</f>
        <v>长期应付款</v>
      </c>
      <c r="C322" s="635">
        <f>'2-分类汇总'!C70</f>
        <v>0</v>
      </c>
      <c r="D322" s="635">
        <f>'2-分类汇总'!D70</f>
        <v>0</v>
      </c>
      <c r="E322" s="632">
        <f>'2-分类汇总'!E70</f>
        <v>0</v>
      </c>
      <c r="F322" s="633" t="str">
        <f>'2-分类汇总'!F70</f>
        <v/>
      </c>
    </row>
    <row r="323" ht="18.75" hidden="1" spans="1:6">
      <c r="A323" s="558" t="s">
        <v>643</v>
      </c>
      <c r="B323" s="634" t="str">
        <f>'2-分类汇总'!B71</f>
        <v>预计负债</v>
      </c>
      <c r="C323" s="635">
        <f>'2-分类汇总'!C71</f>
        <v>0</v>
      </c>
      <c r="D323" s="635">
        <f>'2-分类汇总'!D71</f>
        <v>0</v>
      </c>
      <c r="E323" s="632">
        <f>'2-分类汇总'!E71</f>
        <v>0</v>
      </c>
      <c r="F323" s="633" t="str">
        <f>'2-分类汇总'!F71</f>
        <v/>
      </c>
    </row>
    <row r="324" ht="18.75" hidden="1" spans="1:6">
      <c r="A324" s="558" t="s">
        <v>643</v>
      </c>
      <c r="B324" s="634" t="str">
        <f>'2-分类汇总'!B72</f>
        <v>递延收益</v>
      </c>
      <c r="C324" s="635">
        <f>'2-分类汇总'!C72</f>
        <v>0</v>
      </c>
      <c r="D324" s="635">
        <f>'2-分类汇总'!D72</f>
        <v>0</v>
      </c>
      <c r="E324" s="632">
        <f>'2-分类汇总'!E72</f>
        <v>0</v>
      </c>
      <c r="F324" s="633" t="str">
        <f>'2-分类汇总'!F72</f>
        <v/>
      </c>
    </row>
    <row r="325" ht="18.75" hidden="1" spans="1:6">
      <c r="A325" s="558" t="s">
        <v>643</v>
      </c>
      <c r="B325" s="634" t="str">
        <f>'2-分类汇总'!B73</f>
        <v>递延所得税负债</v>
      </c>
      <c r="C325" s="635">
        <f>'2-分类汇总'!C73</f>
        <v>0</v>
      </c>
      <c r="D325" s="635">
        <f>'2-分类汇总'!D73</f>
        <v>0</v>
      </c>
      <c r="E325" s="632">
        <f>'2-分类汇总'!E73</f>
        <v>0</v>
      </c>
      <c r="F325" s="633" t="str">
        <f>'2-分类汇总'!F73</f>
        <v/>
      </c>
    </row>
    <row r="326" ht="18.75" hidden="1" spans="1:6">
      <c r="A326" s="558" t="s">
        <v>643</v>
      </c>
      <c r="B326" s="634" t="str">
        <f>'2-分类汇总'!B74</f>
        <v>其他非流动负债</v>
      </c>
      <c r="C326" s="635">
        <f>'2-分类汇总'!C74</f>
        <v>0</v>
      </c>
      <c r="D326" s="635">
        <f>'2-分类汇总'!D74</f>
        <v>0</v>
      </c>
      <c r="E326" s="632">
        <f>'2-分类汇总'!E74</f>
        <v>0</v>
      </c>
      <c r="F326" s="633" t="str">
        <f>'2-分类汇总'!F74</f>
        <v/>
      </c>
    </row>
    <row r="327" ht="18.75" hidden="1" spans="1:6">
      <c r="A327" s="558" t="s">
        <v>643</v>
      </c>
      <c r="B327" s="636" t="str">
        <f>'2-分类汇总'!B75</f>
        <v>六、负债总计</v>
      </c>
      <c r="C327" s="631">
        <f>'2-分类汇总'!C75</f>
        <v>0</v>
      </c>
      <c r="D327" s="631">
        <f>'2-分类汇总'!D75</f>
        <v>0</v>
      </c>
      <c r="E327" s="632">
        <f>'2-分类汇总'!E75</f>
        <v>0</v>
      </c>
      <c r="F327" s="633" t="str">
        <f>'2-分类汇总'!F75</f>
        <v/>
      </c>
    </row>
    <row r="328" ht="18.75" hidden="1" spans="1:6">
      <c r="A328" s="558" t="s">
        <v>643</v>
      </c>
      <c r="B328" s="636" t="str">
        <f>'2-分类汇总'!B76</f>
        <v>七、净资产（所有者权益）</v>
      </c>
      <c r="C328" s="631" t="e">
        <f>'2-分类汇总'!C76</f>
        <v>#REF!</v>
      </c>
      <c r="D328" s="631" t="e">
        <f>'2-分类汇总'!D76</f>
        <v>#REF!</v>
      </c>
      <c r="E328" s="632" t="e">
        <f>'2-分类汇总'!E76</f>
        <v>#REF!</v>
      </c>
      <c r="F328" s="633" t="e">
        <f>'2-分类汇总'!F76</f>
        <v>#REF!</v>
      </c>
    </row>
    <row r="336" hidden="1" spans="2:3">
      <c r="B336" s="584" t="s">
        <v>758</v>
      </c>
      <c r="C336" s="641"/>
    </row>
    <row r="337" hidden="1" spans="2:3">
      <c r="B337" s="642"/>
      <c r="C337" s="641"/>
    </row>
    <row r="338" hidden="1" spans="2:3">
      <c r="B338" s="642"/>
      <c r="C338" s="641"/>
    </row>
    <row r="340" spans="2:4">
      <c r="B340" s="584" t="s">
        <v>651</v>
      </c>
      <c r="C340" s="643" t="s">
        <v>652</v>
      </c>
      <c r="D340" s="643" t="s">
        <v>759</v>
      </c>
    </row>
    <row r="341" spans="2:4">
      <c r="B341" s="642"/>
      <c r="C341" s="643" t="s">
        <v>760</v>
      </c>
      <c r="D341" s="643" t="s">
        <v>761</v>
      </c>
    </row>
    <row r="342" spans="2:4">
      <c r="B342" s="642"/>
      <c r="C342" s="643" t="s">
        <v>762</v>
      </c>
      <c r="D342" s="643" t="s">
        <v>763</v>
      </c>
    </row>
    <row r="343" spans="2:4">
      <c r="B343" s="642"/>
      <c r="C343" s="643" t="s">
        <v>764</v>
      </c>
      <c r="D343" s="643" t="s">
        <v>765</v>
      </c>
    </row>
    <row r="344" spans="2:4">
      <c r="B344" s="642"/>
      <c r="C344" s="643" t="s">
        <v>766</v>
      </c>
      <c r="D344" s="643" t="s">
        <v>767</v>
      </c>
    </row>
    <row r="345" spans="2:4">
      <c r="B345" s="642"/>
      <c r="C345" s="643" t="s">
        <v>768</v>
      </c>
      <c r="D345" s="643" t="s">
        <v>769</v>
      </c>
    </row>
    <row r="347" spans="2:3">
      <c r="B347" s="644" t="s">
        <v>654</v>
      </c>
      <c r="C347" s="643" t="s">
        <v>655</v>
      </c>
    </row>
    <row r="348" spans="2:3">
      <c r="B348" s="645"/>
      <c r="C348" s="643" t="s">
        <v>770</v>
      </c>
    </row>
    <row r="349" spans="2:3">
      <c r="B349" s="645"/>
      <c r="C349" s="643" t="s">
        <v>771</v>
      </c>
    </row>
    <row r="350" spans="2:3">
      <c r="B350" s="645"/>
      <c r="C350" s="643" t="s">
        <v>772</v>
      </c>
    </row>
    <row r="351" spans="2:3">
      <c r="B351" s="645"/>
      <c r="C351" s="643" t="s">
        <v>773</v>
      </c>
    </row>
    <row r="352" spans="2:3">
      <c r="B352" s="645"/>
      <c r="C352" s="643" t="s">
        <v>774</v>
      </c>
    </row>
    <row r="353" spans="2:3">
      <c r="B353" s="645"/>
      <c r="C353" s="643" t="s">
        <v>775</v>
      </c>
    </row>
    <row r="354" spans="2:3">
      <c r="B354" s="645"/>
      <c r="C354" s="643" t="s">
        <v>776</v>
      </c>
    </row>
    <row r="355" spans="2:3">
      <c r="B355" s="645"/>
      <c r="C355" s="643" t="s">
        <v>777</v>
      </c>
    </row>
    <row r="356" spans="2:3">
      <c r="B356" s="645"/>
      <c r="C356" s="643" t="s">
        <v>778</v>
      </c>
    </row>
    <row r="357" spans="2:3">
      <c r="B357" s="645"/>
      <c r="C357" s="643" t="s">
        <v>779</v>
      </c>
    </row>
    <row r="358" spans="2:3">
      <c r="B358" s="645"/>
      <c r="C358" s="643" t="s">
        <v>780</v>
      </c>
    </row>
    <row r="359" spans="2:3">
      <c r="B359" s="645"/>
      <c r="C359" s="643" t="s">
        <v>781</v>
      </c>
    </row>
    <row r="360" spans="2:3">
      <c r="B360" s="645"/>
      <c r="C360" s="643" t="s">
        <v>782</v>
      </c>
    </row>
    <row r="361" spans="2:3">
      <c r="B361" s="645"/>
      <c r="C361" s="643" t="s">
        <v>783</v>
      </c>
    </row>
    <row r="362" spans="2:3">
      <c r="B362" s="645"/>
      <c r="C362" s="643" t="s">
        <v>784</v>
      </c>
    </row>
    <row r="363" spans="2:3">
      <c r="B363" s="645"/>
      <c r="C363" s="643" t="s">
        <v>785</v>
      </c>
    </row>
    <row r="364" spans="2:3">
      <c r="B364" s="645"/>
      <c r="C364" s="643" t="s">
        <v>786</v>
      </c>
    </row>
    <row r="365" spans="2:3">
      <c r="B365" s="645"/>
      <c r="C365" s="643" t="s">
        <v>787</v>
      </c>
    </row>
    <row r="366" spans="2:3">
      <c r="B366" s="645"/>
      <c r="C366" s="643" t="s">
        <v>788</v>
      </c>
    </row>
    <row r="367" spans="2:3">
      <c r="B367" s="645"/>
      <c r="C367" s="643" t="s">
        <v>789</v>
      </c>
    </row>
    <row r="368" spans="2:3">
      <c r="B368" s="646"/>
      <c r="C368" s="643" t="s">
        <v>790</v>
      </c>
    </row>
    <row r="370" spans="2:3">
      <c r="B370" s="584" t="s">
        <v>791</v>
      </c>
      <c r="C370" s="642" t="s">
        <v>643</v>
      </c>
    </row>
    <row r="371" spans="2:3">
      <c r="B371" s="584" t="s">
        <v>792</v>
      </c>
      <c r="C371" s="642" t="s">
        <v>793</v>
      </c>
    </row>
  </sheetData>
  <mergeCells count="38">
    <mergeCell ref="B2:C2"/>
    <mergeCell ref="B20:C20"/>
    <mergeCell ref="B39:F39"/>
    <mergeCell ref="B58:E58"/>
    <mergeCell ref="B64:E64"/>
    <mergeCell ref="B71:G71"/>
    <mergeCell ref="B88:D88"/>
    <mergeCell ref="B94:D94"/>
    <mergeCell ref="B100:D100"/>
    <mergeCell ref="B106:H106"/>
    <mergeCell ref="B122:D122"/>
    <mergeCell ref="B128:F128"/>
    <mergeCell ref="B146:D146"/>
    <mergeCell ref="B152:E152"/>
    <mergeCell ref="B168:F168"/>
    <mergeCell ref="B185:D185"/>
    <mergeCell ref="B194:J194"/>
    <mergeCell ref="C195:D195"/>
    <mergeCell ref="E195:F195"/>
    <mergeCell ref="G195:H195"/>
    <mergeCell ref="I195:J195"/>
    <mergeCell ref="B203:D203"/>
    <mergeCell ref="B211:J211"/>
    <mergeCell ref="C212:D212"/>
    <mergeCell ref="E212:F212"/>
    <mergeCell ref="G212:H212"/>
    <mergeCell ref="I212:J212"/>
    <mergeCell ref="B219:F219"/>
    <mergeCell ref="B228:G228"/>
    <mergeCell ref="B245:G245"/>
    <mergeCell ref="B257:G257"/>
    <mergeCell ref="B40:B41"/>
    <mergeCell ref="B195:B196"/>
    <mergeCell ref="B212:B213"/>
    <mergeCell ref="B336:B338"/>
    <mergeCell ref="B340:B345"/>
    <mergeCell ref="B347:B368"/>
    <mergeCell ref="G40:G41"/>
  </mergeCells>
  <dataValidations count="8">
    <dataValidation type="list" allowBlank="1" showInputMessage="1" showErrorMessage="1" sqref="C7">
      <formula1>$C$336:$C$338</formula1>
    </dataValidation>
    <dataValidation type="list" allowBlank="1" showInputMessage="1" showErrorMessage="1" sqref="C8" errorStyle="warning">
      <formula1>$C$340:$C$345</formula1>
    </dataValidation>
    <dataValidation allowBlank="1" showInputMessage="1" showErrorMessage="1" sqref="C9" errorStyle="warning"/>
    <dataValidation type="list" allowBlank="1" showInputMessage="1" showErrorMessage="1" sqref="C10" errorStyle="warning">
      <formula1>$C$347:$C$368</formula1>
    </dataValidation>
    <dataValidation type="list" allowBlank="1" showInputMessage="1" showErrorMessage="1" sqref="C12" errorStyle="warning">
      <formula1>$C$347:$C$349</formula1>
    </dataValidation>
    <dataValidation type="list" allowBlank="1" showInputMessage="1" showErrorMessage="1" sqref="D12">
      <formula1>$C$347:$C$349</formula1>
    </dataValidation>
    <dataValidation type="list" allowBlank="1" showInputMessage="1" showErrorMessage="1" sqref="A1:A328">
      <formula1>$C$370:$C$371</formula1>
    </dataValidation>
    <dataValidation type="list" allowBlank="1" showInputMessage="1" showErrorMessage="1" sqref="A329:A1048576">
      <formula1>"Y、N"</formula1>
    </dataValidation>
  </dataValidations>
  <pageMargins left="0.7" right="0.7" top="0.75" bottom="0.75" header="0.3" footer="0.3"/>
  <pageSetup paperSize="9" orientation="portrait"/>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0">
    <pageSetUpPr fitToPage="1"/>
  </sheetPr>
  <dimension ref="A1:J29"/>
  <sheetViews>
    <sheetView showGridLines="0" zoomScale="68" zoomScaleNormal="68" topLeftCell="A2" workbookViewId="0">
      <selection activeCell="H25" sqref="H25"/>
    </sheetView>
  </sheetViews>
  <sheetFormatPr defaultColWidth="9" defaultRowHeight="12.75"/>
  <cols>
    <col min="1" max="1" width="5.16666666666667" style="9" customWidth="1"/>
    <col min="2" max="9" width="13.6666666666667" style="9" customWidth="1"/>
    <col min="10" max="10" width="15.1666666666667" style="9" customWidth="1"/>
    <col min="11" max="12" width="9" style="9" customWidth="1"/>
    <col min="13" max="16384" width="9" style="9"/>
  </cols>
  <sheetData>
    <row r="1" ht="15.75" customHeight="1" spans="1:1">
      <c r="A1" s="10" t="s">
        <v>0</v>
      </c>
    </row>
    <row r="2" s="7" customFormat="1" ht="30" customHeight="1" spans="1:1">
      <c r="A2" s="11" t="s">
        <v>2913</v>
      </c>
    </row>
    <row r="3" ht="15.75" customHeight="1" spans="1:1">
      <c r="A3" s="8" t="str">
        <f>"评估基准日："&amp;TEXT(基本信息输入表!M7,"yyyy年mm月dd日")</f>
        <v>评估基准日：2024年04月30日</v>
      </c>
    </row>
    <row r="4" ht="14.25" customHeight="1" spans="1:9">
      <c r="A4" s="8"/>
      <c r="B4" s="8"/>
      <c r="C4" s="8"/>
      <c r="D4" s="8"/>
      <c r="E4" s="8"/>
      <c r="F4" s="8"/>
      <c r="G4" s="8"/>
      <c r="H4" s="8"/>
      <c r="I4" s="13" t="s">
        <v>2914</v>
      </c>
    </row>
    <row r="5" ht="15.75" customHeight="1" spans="1:9">
      <c r="A5" s="14" t="str">
        <f>基本信息输入表!K6&amp;"："&amp;基本信息输入表!M6</f>
        <v>产权持有单位：昆明中石油昆仑车用天然气有限公司</v>
      </c>
      <c r="B5" s="15"/>
      <c r="C5" s="15"/>
      <c r="D5" s="15"/>
      <c r="E5" s="16"/>
      <c r="F5" s="16"/>
      <c r="I5" s="13" t="s">
        <v>1484</v>
      </c>
    </row>
    <row r="6" s="8" customFormat="1" ht="15.75" customHeight="1" spans="1:10">
      <c r="A6" s="17" t="s">
        <v>4</v>
      </c>
      <c r="B6" s="17" t="s">
        <v>1104</v>
      </c>
      <c r="C6" s="17" t="s">
        <v>1187</v>
      </c>
      <c r="D6" s="17" t="s">
        <v>1131</v>
      </c>
      <c r="E6" s="17" t="s">
        <v>887</v>
      </c>
      <c r="F6" s="17" t="s">
        <v>2776</v>
      </c>
      <c r="G6" s="18" t="s">
        <v>2870</v>
      </c>
      <c r="H6" s="17" t="s">
        <v>7</v>
      </c>
      <c r="I6" s="17" t="s">
        <v>176</v>
      </c>
      <c r="J6" s="8" t="s">
        <v>1501</v>
      </c>
    </row>
    <row r="7" ht="15.75" customHeight="1" spans="1:10">
      <c r="A7" s="19" t="str">
        <f>IF(B7="","",ROW()-6)</f>
        <v/>
      </c>
      <c r="B7" s="20"/>
      <c r="C7" s="21"/>
      <c r="D7" s="20"/>
      <c r="E7" s="55"/>
      <c r="F7" s="22"/>
      <c r="G7" s="22"/>
      <c r="H7" s="56"/>
      <c r="I7" s="20"/>
      <c r="J7" s="8" t="s">
        <v>2915</v>
      </c>
    </row>
    <row r="8" ht="15.75" customHeight="1" spans="1:10">
      <c r="A8" s="19" t="str">
        <f t="shared" ref="A8:A26" si="0">IF(B8="","",ROW()-6)</f>
        <v/>
      </c>
      <c r="B8" s="20"/>
      <c r="C8" s="21"/>
      <c r="D8" s="20"/>
      <c r="E8" s="55"/>
      <c r="F8" s="22"/>
      <c r="G8" s="22"/>
      <c r="H8" s="56"/>
      <c r="I8" s="20"/>
      <c r="J8" s="8" t="s">
        <v>2916</v>
      </c>
    </row>
    <row r="9" ht="15.75" customHeight="1" spans="1:10">
      <c r="A9" s="19" t="str">
        <f t="shared" si="0"/>
        <v/>
      </c>
      <c r="B9" s="20"/>
      <c r="C9" s="21"/>
      <c r="D9" s="20"/>
      <c r="E9" s="55"/>
      <c r="F9" s="22"/>
      <c r="G9" s="22"/>
      <c r="H9" s="56"/>
      <c r="I9" s="20"/>
      <c r="J9" s="8" t="s">
        <v>2917</v>
      </c>
    </row>
    <row r="10" ht="15.75" customHeight="1" spans="1:10">
      <c r="A10" s="19" t="str">
        <f t="shared" si="0"/>
        <v/>
      </c>
      <c r="B10" s="20"/>
      <c r="C10" s="21"/>
      <c r="D10" s="20"/>
      <c r="E10" s="55"/>
      <c r="F10" s="22"/>
      <c r="G10" s="22"/>
      <c r="H10" s="56"/>
      <c r="I10" s="20"/>
      <c r="J10" s="8" t="s">
        <v>2918</v>
      </c>
    </row>
    <row r="11" ht="15.75" customHeight="1" spans="1:10">
      <c r="A11" s="19" t="str">
        <f t="shared" si="0"/>
        <v/>
      </c>
      <c r="B11" s="20"/>
      <c r="C11" s="21"/>
      <c r="D11" s="20"/>
      <c r="E11" s="55"/>
      <c r="F11" s="22"/>
      <c r="G11" s="22"/>
      <c r="H11" s="56"/>
      <c r="I11" s="20"/>
      <c r="J11" s="8" t="s">
        <v>2919</v>
      </c>
    </row>
    <row r="12" ht="15.75" customHeight="1" spans="1:10">
      <c r="A12" s="19" t="str">
        <f t="shared" si="0"/>
        <v/>
      </c>
      <c r="B12" s="20"/>
      <c r="C12" s="21"/>
      <c r="D12" s="20"/>
      <c r="E12" s="55"/>
      <c r="F12" s="22"/>
      <c r="G12" s="22"/>
      <c r="H12" s="56"/>
      <c r="I12" s="20"/>
      <c r="J12" s="8" t="s">
        <v>2920</v>
      </c>
    </row>
    <row r="13" ht="15.75" customHeight="1" spans="1:10">
      <c r="A13" s="19" t="str">
        <f t="shared" si="0"/>
        <v/>
      </c>
      <c r="B13" s="20"/>
      <c r="C13" s="21"/>
      <c r="D13" s="20"/>
      <c r="E13" s="55"/>
      <c r="F13" s="22"/>
      <c r="G13" s="22"/>
      <c r="H13" s="56"/>
      <c r="I13" s="20"/>
      <c r="J13" s="8" t="s">
        <v>2921</v>
      </c>
    </row>
    <row r="14" ht="15.75" customHeight="1" spans="1:10">
      <c r="A14" s="19" t="str">
        <f t="shared" si="0"/>
        <v/>
      </c>
      <c r="B14" s="20"/>
      <c r="C14" s="21"/>
      <c r="D14" s="20"/>
      <c r="E14" s="55"/>
      <c r="F14" s="22"/>
      <c r="G14" s="22"/>
      <c r="H14" s="56"/>
      <c r="I14" s="20"/>
      <c r="J14" s="8" t="s">
        <v>2922</v>
      </c>
    </row>
    <row r="15" ht="15.75" customHeight="1" spans="1:10">
      <c r="A15" s="19" t="str">
        <f t="shared" si="0"/>
        <v/>
      </c>
      <c r="B15" s="20"/>
      <c r="C15" s="21"/>
      <c r="D15" s="20"/>
      <c r="E15" s="55"/>
      <c r="F15" s="22"/>
      <c r="G15" s="22"/>
      <c r="H15" s="56"/>
      <c r="I15" s="20"/>
      <c r="J15" s="8" t="s">
        <v>2923</v>
      </c>
    </row>
    <row r="16" ht="15.75" customHeight="1" spans="1:10">
      <c r="A16" s="19" t="str">
        <f t="shared" si="0"/>
        <v/>
      </c>
      <c r="B16" s="20"/>
      <c r="C16" s="21"/>
      <c r="D16" s="20"/>
      <c r="E16" s="55"/>
      <c r="F16" s="22"/>
      <c r="G16" s="22"/>
      <c r="H16" s="56"/>
      <c r="I16" s="20"/>
      <c r="J16" s="8" t="s">
        <v>2924</v>
      </c>
    </row>
    <row r="17" ht="15.75" customHeight="1" spans="1:10">
      <c r="A17" s="19" t="str">
        <f t="shared" si="0"/>
        <v/>
      </c>
      <c r="B17" s="20"/>
      <c r="C17" s="21"/>
      <c r="D17" s="20"/>
      <c r="E17" s="55"/>
      <c r="F17" s="22"/>
      <c r="G17" s="22"/>
      <c r="H17" s="56"/>
      <c r="I17" s="20"/>
      <c r="J17" s="8" t="s">
        <v>2925</v>
      </c>
    </row>
    <row r="18" ht="15.75" customHeight="1" spans="1:10">
      <c r="A18" s="19" t="str">
        <f t="shared" si="0"/>
        <v/>
      </c>
      <c r="B18" s="20"/>
      <c r="C18" s="21"/>
      <c r="D18" s="20"/>
      <c r="E18" s="55"/>
      <c r="F18" s="22"/>
      <c r="G18" s="22"/>
      <c r="H18" s="56"/>
      <c r="I18" s="20"/>
      <c r="J18" s="8" t="s">
        <v>2926</v>
      </c>
    </row>
    <row r="19" ht="15.75" customHeight="1" spans="1:10">
      <c r="A19" s="19" t="str">
        <f t="shared" si="0"/>
        <v/>
      </c>
      <c r="B19" s="20"/>
      <c r="C19" s="21"/>
      <c r="D19" s="20"/>
      <c r="E19" s="55"/>
      <c r="F19" s="22"/>
      <c r="G19" s="22"/>
      <c r="H19" s="56"/>
      <c r="I19" s="20"/>
      <c r="J19" s="8" t="s">
        <v>2927</v>
      </c>
    </row>
    <row r="20" ht="15.75" customHeight="1" spans="1:10">
      <c r="A20" s="19" t="str">
        <f t="shared" si="0"/>
        <v/>
      </c>
      <c r="B20" s="20"/>
      <c r="C20" s="21"/>
      <c r="D20" s="20"/>
      <c r="E20" s="55"/>
      <c r="F20" s="22"/>
      <c r="G20" s="22"/>
      <c r="H20" s="56"/>
      <c r="I20" s="20"/>
      <c r="J20" s="8" t="s">
        <v>2928</v>
      </c>
    </row>
    <row r="21" ht="15.75" customHeight="1" spans="1:10">
      <c r="A21" s="19" t="str">
        <f t="shared" si="0"/>
        <v/>
      </c>
      <c r="B21" s="20"/>
      <c r="C21" s="21"/>
      <c r="D21" s="20"/>
      <c r="E21" s="55"/>
      <c r="F21" s="22"/>
      <c r="G21" s="22"/>
      <c r="H21" s="56"/>
      <c r="I21" s="20"/>
      <c r="J21" s="8" t="s">
        <v>2929</v>
      </c>
    </row>
    <row r="22" ht="15.75" customHeight="1" spans="1:10">
      <c r="A22" s="19" t="str">
        <f t="shared" si="0"/>
        <v/>
      </c>
      <c r="B22" s="20"/>
      <c r="C22" s="21"/>
      <c r="D22" s="20"/>
      <c r="E22" s="55"/>
      <c r="F22" s="22"/>
      <c r="G22" s="22"/>
      <c r="H22" s="56"/>
      <c r="I22" s="20"/>
      <c r="J22" s="8" t="s">
        <v>2930</v>
      </c>
    </row>
    <row r="23" ht="15.75" customHeight="1" spans="1:10">
      <c r="A23" s="19" t="str">
        <f t="shared" si="0"/>
        <v/>
      </c>
      <c r="B23" s="20"/>
      <c r="C23" s="21"/>
      <c r="D23" s="20"/>
      <c r="E23" s="55"/>
      <c r="F23" s="22"/>
      <c r="G23" s="22"/>
      <c r="H23" s="56"/>
      <c r="I23" s="20"/>
      <c r="J23" s="8" t="s">
        <v>2931</v>
      </c>
    </row>
    <row r="24" ht="15.75" customHeight="1" spans="1:10">
      <c r="A24" s="19" t="str">
        <f t="shared" si="0"/>
        <v/>
      </c>
      <c r="B24" s="20"/>
      <c r="C24" s="21"/>
      <c r="D24" s="20"/>
      <c r="E24" s="55"/>
      <c r="F24" s="22"/>
      <c r="G24" s="22"/>
      <c r="H24" s="56"/>
      <c r="I24" s="20"/>
      <c r="J24" s="8" t="s">
        <v>2932</v>
      </c>
    </row>
    <row r="25" ht="15.75" customHeight="1" spans="1:10">
      <c r="A25" s="19" t="str">
        <f t="shared" si="0"/>
        <v/>
      </c>
      <c r="B25" s="20"/>
      <c r="C25" s="21"/>
      <c r="D25" s="20"/>
      <c r="E25" s="55"/>
      <c r="F25" s="22"/>
      <c r="G25" s="22"/>
      <c r="H25" s="56"/>
      <c r="I25" s="20"/>
      <c r="J25" s="8" t="s">
        <v>2933</v>
      </c>
    </row>
    <row r="26" spans="1:10">
      <c r="A26" s="19" t="str">
        <f t="shared" si="0"/>
        <v/>
      </c>
      <c r="B26" s="20"/>
      <c r="C26" s="21"/>
      <c r="D26" s="20"/>
      <c r="E26" s="55"/>
      <c r="F26" s="22"/>
      <c r="G26" s="22"/>
      <c r="H26" s="56"/>
      <c r="I26" s="20"/>
      <c r="J26" s="8" t="s">
        <v>2934</v>
      </c>
    </row>
    <row r="27" ht="15.75" customHeight="1" spans="1:9">
      <c r="A27" s="23" t="s">
        <v>1564</v>
      </c>
      <c r="B27" s="24"/>
      <c r="C27" s="23"/>
      <c r="D27" s="23"/>
      <c r="E27" s="23"/>
      <c r="F27" s="23"/>
      <c r="G27" s="30">
        <f>SUM(G7:G26)</f>
        <v>0</v>
      </c>
      <c r="H27" s="30">
        <f>SUM(H7:H26)</f>
        <v>0</v>
      </c>
      <c r="I27" s="26"/>
    </row>
    <row r="28" ht="15.75" customHeight="1" spans="1:10">
      <c r="A28" s="9" t="str">
        <f>基本信息输入表!$K$6&amp;"填表人："&amp;基本信息输入表!$M$90</f>
        <v>产权持有单位填表人：</v>
      </c>
      <c r="H28" s="9" t="str">
        <f>"评估人员："&amp;基本信息输入表!$Q$90</f>
        <v>评估人员：</v>
      </c>
      <c r="J28" s="9" t="s">
        <v>1523</v>
      </c>
    </row>
    <row r="29" ht="15.75" customHeight="1" spans="1:1">
      <c r="A29" s="9" t="str">
        <f>"填表日期："&amp;YEAR(基本信息输入表!$O$90)&amp;"年"&amp;MONTH(基本信息输入表!$O$90)&amp;"月"&amp;DAY(基本信息输入表!$O$90)&amp;"日"</f>
        <v>填表日期：1900年1月0日</v>
      </c>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pageSetUpPr fitToPage="1"/>
  </sheetPr>
  <dimension ref="A1:K29"/>
  <sheetViews>
    <sheetView showGridLines="0" zoomScale="80" zoomScaleNormal="80" workbookViewId="0">
      <selection activeCell="H25" sqref="H25"/>
    </sheetView>
  </sheetViews>
  <sheetFormatPr defaultColWidth="9" defaultRowHeight="15.75" customHeight="1"/>
  <cols>
    <col min="1" max="1" width="5.16666666666667" style="9" customWidth="1"/>
    <col min="2" max="2" width="13.6666666666667" style="9" customWidth="1"/>
    <col min="3" max="3" width="8.16666666666667" style="9" customWidth="1"/>
    <col min="4" max="5" width="12.5" style="9" customWidth="1"/>
    <col min="6" max="6" width="14.6666666666667" style="9" customWidth="1"/>
    <col min="7" max="9" width="12.5" style="9" customWidth="1"/>
    <col min="10" max="10" width="16.6666666666667" style="9" customWidth="1"/>
    <col min="11" max="11" width="8" style="9" customWidth="1"/>
    <col min="12" max="13" width="9" style="9" customWidth="1"/>
    <col min="14" max="16384" width="9" style="9"/>
  </cols>
  <sheetData>
    <row r="1" customHeight="1" spans="1:1">
      <c r="A1" s="10" t="s">
        <v>0</v>
      </c>
    </row>
    <row r="2" s="7" customFormat="1" ht="30" customHeight="1" spans="1:1">
      <c r="A2" s="11" t="s">
        <v>2935</v>
      </c>
    </row>
    <row r="3" customHeight="1" spans="1:1">
      <c r="A3" s="8" t="str">
        <f>"评估基准日："&amp;TEXT(基本信息输入表!M7,"yyyy年mm月dd日")</f>
        <v>评估基准日：2024年04月30日</v>
      </c>
    </row>
    <row r="4" ht="14.25" customHeight="1" spans="1:10">
      <c r="A4" s="8"/>
      <c r="B4" s="8"/>
      <c r="C4" s="8"/>
      <c r="D4" s="8"/>
      <c r="E4" s="8"/>
      <c r="F4" s="8"/>
      <c r="G4" s="8"/>
      <c r="H4" s="8"/>
      <c r="I4" s="8"/>
      <c r="J4" s="13" t="s">
        <v>2936</v>
      </c>
    </row>
    <row r="5" customHeight="1" spans="1:10">
      <c r="A5" s="14" t="str">
        <f>基本信息输入表!K6&amp;"："&amp;基本信息输入表!M6</f>
        <v>产权持有单位：昆明中石油昆仑车用天然气有限公司</v>
      </c>
      <c r="B5" s="15"/>
      <c r="C5" s="15"/>
      <c r="D5" s="15"/>
      <c r="E5" s="52"/>
      <c r="F5" s="16"/>
      <c r="G5" s="16"/>
      <c r="J5" s="13" t="s">
        <v>1484</v>
      </c>
    </row>
    <row r="6" s="8" customFormat="1" customHeight="1" spans="1:11">
      <c r="A6" s="17" t="s">
        <v>4</v>
      </c>
      <c r="B6" s="17" t="s">
        <v>1104</v>
      </c>
      <c r="C6" s="17" t="s">
        <v>1187</v>
      </c>
      <c r="D6" s="17" t="s">
        <v>1131</v>
      </c>
      <c r="E6" s="17" t="s">
        <v>2937</v>
      </c>
      <c r="F6" s="17" t="s">
        <v>887</v>
      </c>
      <c r="G6" s="17" t="s">
        <v>2776</v>
      </c>
      <c r="H6" s="18" t="s">
        <v>2870</v>
      </c>
      <c r="I6" s="17" t="s">
        <v>7</v>
      </c>
      <c r="J6" s="17" t="s">
        <v>176</v>
      </c>
      <c r="K6" s="8" t="s">
        <v>1501</v>
      </c>
    </row>
    <row r="7" ht="12.75" customHeight="1" spans="1:11">
      <c r="A7" s="19" t="str">
        <f>IF(B7="","",ROW()-6)</f>
        <v/>
      </c>
      <c r="B7" s="20"/>
      <c r="C7" s="21"/>
      <c r="D7" s="20"/>
      <c r="E7" s="20"/>
      <c r="F7" s="55"/>
      <c r="G7" s="22"/>
      <c r="H7" s="22"/>
      <c r="I7" s="22"/>
      <c r="J7" s="20"/>
      <c r="K7" s="8" t="s">
        <v>2938</v>
      </c>
    </row>
    <row r="8" ht="12.75" customHeight="1" spans="1:11">
      <c r="A8" s="19" t="str">
        <f t="shared" ref="A8:A26" si="0">IF(B8="","",ROW()-6)</f>
        <v/>
      </c>
      <c r="B8" s="20"/>
      <c r="C8" s="21"/>
      <c r="D8" s="20"/>
      <c r="E8" s="20"/>
      <c r="F8" s="55"/>
      <c r="G8" s="22"/>
      <c r="H8" s="22"/>
      <c r="I8" s="22"/>
      <c r="J8" s="20"/>
      <c r="K8" s="8" t="s">
        <v>2939</v>
      </c>
    </row>
    <row r="9" ht="12.75" customHeight="1" spans="1:11">
      <c r="A9" s="19" t="str">
        <f t="shared" si="0"/>
        <v/>
      </c>
      <c r="B9" s="20"/>
      <c r="C9" s="21"/>
      <c r="D9" s="20"/>
      <c r="E9" s="20"/>
      <c r="F9" s="55"/>
      <c r="G9" s="22"/>
      <c r="H9" s="22"/>
      <c r="I9" s="22"/>
      <c r="J9" s="20"/>
      <c r="K9" s="8" t="s">
        <v>2940</v>
      </c>
    </row>
    <row r="10" ht="12.75" customHeight="1" spans="1:11">
      <c r="A10" s="19" t="str">
        <f t="shared" si="0"/>
        <v/>
      </c>
      <c r="B10" s="20"/>
      <c r="C10" s="21"/>
      <c r="D10" s="20"/>
      <c r="E10" s="20"/>
      <c r="F10" s="55"/>
      <c r="G10" s="22"/>
      <c r="H10" s="22"/>
      <c r="I10" s="22"/>
      <c r="J10" s="20"/>
      <c r="K10" s="8" t="s">
        <v>2941</v>
      </c>
    </row>
    <row r="11" ht="12.75" customHeight="1" spans="1:11">
      <c r="A11" s="19" t="str">
        <f t="shared" si="0"/>
        <v/>
      </c>
      <c r="B11" s="20"/>
      <c r="C11" s="21"/>
      <c r="D11" s="20"/>
      <c r="E11" s="20"/>
      <c r="F11" s="55"/>
      <c r="G11" s="22"/>
      <c r="H11" s="22"/>
      <c r="I11" s="22"/>
      <c r="J11" s="20"/>
      <c r="K11" s="8" t="s">
        <v>2942</v>
      </c>
    </row>
    <row r="12" ht="12.75" customHeight="1" spans="1:11">
      <c r="A12" s="19" t="str">
        <f t="shared" si="0"/>
        <v/>
      </c>
      <c r="B12" s="20"/>
      <c r="C12" s="21"/>
      <c r="D12" s="20"/>
      <c r="E12" s="20"/>
      <c r="F12" s="55"/>
      <c r="G12" s="22"/>
      <c r="H12" s="22"/>
      <c r="I12" s="22"/>
      <c r="J12" s="20"/>
      <c r="K12" s="8" t="s">
        <v>2943</v>
      </c>
    </row>
    <row r="13" ht="12.75" customHeight="1" spans="1:11">
      <c r="A13" s="19" t="str">
        <f t="shared" si="0"/>
        <v/>
      </c>
      <c r="B13" s="20"/>
      <c r="C13" s="21"/>
      <c r="D13" s="20"/>
      <c r="E13" s="20"/>
      <c r="F13" s="55"/>
      <c r="G13" s="22"/>
      <c r="H13" s="22"/>
      <c r="I13" s="22"/>
      <c r="J13" s="20"/>
      <c r="K13" s="8" t="s">
        <v>2944</v>
      </c>
    </row>
    <row r="14" ht="12.75" customHeight="1" spans="1:11">
      <c r="A14" s="19" t="str">
        <f t="shared" si="0"/>
        <v/>
      </c>
      <c r="B14" s="20"/>
      <c r="C14" s="21"/>
      <c r="D14" s="20"/>
      <c r="E14" s="20"/>
      <c r="F14" s="55"/>
      <c r="G14" s="22"/>
      <c r="H14" s="22"/>
      <c r="I14" s="22"/>
      <c r="J14" s="20"/>
      <c r="K14" s="8" t="s">
        <v>2945</v>
      </c>
    </row>
    <row r="15" ht="12.75" customHeight="1" spans="1:11">
      <c r="A15" s="19" t="str">
        <f t="shared" si="0"/>
        <v/>
      </c>
      <c r="B15" s="20"/>
      <c r="C15" s="21"/>
      <c r="D15" s="20"/>
      <c r="E15" s="20"/>
      <c r="F15" s="55"/>
      <c r="G15" s="22"/>
      <c r="H15" s="22"/>
      <c r="I15" s="22"/>
      <c r="J15" s="20"/>
      <c r="K15" s="8" t="s">
        <v>2946</v>
      </c>
    </row>
    <row r="16" ht="12.75" customHeight="1" spans="1:11">
      <c r="A16" s="19" t="str">
        <f t="shared" si="0"/>
        <v/>
      </c>
      <c r="B16" s="20"/>
      <c r="C16" s="21"/>
      <c r="D16" s="20"/>
      <c r="E16" s="20"/>
      <c r="F16" s="55"/>
      <c r="G16" s="22"/>
      <c r="H16" s="22"/>
      <c r="I16" s="22"/>
      <c r="J16" s="20"/>
      <c r="K16" s="8" t="s">
        <v>2947</v>
      </c>
    </row>
    <row r="17" ht="12.75" customHeight="1" spans="1:11">
      <c r="A17" s="19" t="str">
        <f t="shared" si="0"/>
        <v/>
      </c>
      <c r="B17" s="20"/>
      <c r="C17" s="21"/>
      <c r="D17" s="20"/>
      <c r="E17" s="20"/>
      <c r="F17" s="55"/>
      <c r="G17" s="22"/>
      <c r="H17" s="22"/>
      <c r="I17" s="22"/>
      <c r="J17" s="20"/>
      <c r="K17" s="8" t="s">
        <v>2948</v>
      </c>
    </row>
    <row r="18" ht="12.75" customHeight="1" spans="1:11">
      <c r="A18" s="19" t="str">
        <f t="shared" si="0"/>
        <v/>
      </c>
      <c r="B18" s="20"/>
      <c r="C18" s="21"/>
      <c r="D18" s="20"/>
      <c r="E18" s="20"/>
      <c r="F18" s="55"/>
      <c r="G18" s="22"/>
      <c r="H18" s="22"/>
      <c r="I18" s="22"/>
      <c r="J18" s="20"/>
      <c r="K18" s="8" t="s">
        <v>2949</v>
      </c>
    </row>
    <row r="19" ht="12.75" customHeight="1" spans="1:11">
      <c r="A19" s="19" t="str">
        <f t="shared" si="0"/>
        <v/>
      </c>
      <c r="B19" s="20"/>
      <c r="C19" s="21"/>
      <c r="D19" s="20"/>
      <c r="E19" s="20"/>
      <c r="F19" s="55"/>
      <c r="G19" s="22"/>
      <c r="H19" s="22"/>
      <c r="I19" s="22"/>
      <c r="J19" s="20"/>
      <c r="K19" s="8" t="s">
        <v>2950</v>
      </c>
    </row>
    <row r="20" ht="12.75" customHeight="1" spans="1:11">
      <c r="A20" s="19" t="str">
        <f t="shared" si="0"/>
        <v/>
      </c>
      <c r="B20" s="20"/>
      <c r="C20" s="21"/>
      <c r="D20" s="20"/>
      <c r="E20" s="20"/>
      <c r="F20" s="55"/>
      <c r="G20" s="22"/>
      <c r="H20" s="22"/>
      <c r="I20" s="22"/>
      <c r="J20" s="20"/>
      <c r="K20" s="8" t="s">
        <v>2951</v>
      </c>
    </row>
    <row r="21" ht="12.75" customHeight="1" spans="1:11">
      <c r="A21" s="19" t="str">
        <f t="shared" si="0"/>
        <v/>
      </c>
      <c r="B21" s="20"/>
      <c r="C21" s="21"/>
      <c r="D21" s="20"/>
      <c r="E21" s="20"/>
      <c r="F21" s="55"/>
      <c r="G21" s="22"/>
      <c r="H21" s="22"/>
      <c r="I21" s="22"/>
      <c r="J21" s="20"/>
      <c r="K21" s="8" t="s">
        <v>2952</v>
      </c>
    </row>
    <row r="22" ht="12.75" customHeight="1" spans="1:11">
      <c r="A22" s="19" t="str">
        <f t="shared" si="0"/>
        <v/>
      </c>
      <c r="B22" s="20"/>
      <c r="C22" s="21"/>
      <c r="D22" s="20"/>
      <c r="E22" s="20"/>
      <c r="F22" s="55"/>
      <c r="G22" s="22"/>
      <c r="H22" s="22"/>
      <c r="I22" s="22"/>
      <c r="J22" s="20"/>
      <c r="K22" s="8" t="s">
        <v>2953</v>
      </c>
    </row>
    <row r="23" ht="12.75" customHeight="1" spans="1:11">
      <c r="A23" s="19" t="str">
        <f t="shared" si="0"/>
        <v/>
      </c>
      <c r="B23" s="20"/>
      <c r="C23" s="21"/>
      <c r="D23" s="20"/>
      <c r="E23" s="20"/>
      <c r="F23" s="55"/>
      <c r="G23" s="22"/>
      <c r="H23" s="22"/>
      <c r="I23" s="22"/>
      <c r="J23" s="20"/>
      <c r="K23" s="8" t="s">
        <v>2954</v>
      </c>
    </row>
    <row r="24" ht="12.75" customHeight="1" spans="1:11">
      <c r="A24" s="19" t="str">
        <f t="shared" si="0"/>
        <v/>
      </c>
      <c r="B24" s="20"/>
      <c r="C24" s="21"/>
      <c r="D24" s="20"/>
      <c r="E24" s="20"/>
      <c r="F24" s="55"/>
      <c r="G24" s="22"/>
      <c r="H24" s="22"/>
      <c r="I24" s="22"/>
      <c r="J24" s="20"/>
      <c r="K24" s="8" t="s">
        <v>2955</v>
      </c>
    </row>
    <row r="25" ht="12.75" customHeight="1" spans="1:11">
      <c r="A25" s="19" t="str">
        <f t="shared" si="0"/>
        <v/>
      </c>
      <c r="B25" s="20"/>
      <c r="C25" s="21"/>
      <c r="D25" s="20"/>
      <c r="E25" s="20"/>
      <c r="F25" s="55"/>
      <c r="G25" s="22"/>
      <c r="H25" s="22"/>
      <c r="I25" s="22"/>
      <c r="J25" s="20"/>
      <c r="K25" s="8" t="s">
        <v>2956</v>
      </c>
    </row>
    <row r="26" ht="12.75" customHeight="1" spans="1:11">
      <c r="A26" s="19" t="str">
        <f t="shared" si="0"/>
        <v/>
      </c>
      <c r="B26" s="20"/>
      <c r="C26" s="21"/>
      <c r="D26" s="20"/>
      <c r="E26" s="20"/>
      <c r="F26" s="55"/>
      <c r="G26" s="22"/>
      <c r="H26" s="22"/>
      <c r="I26" s="22"/>
      <c r="J26" s="20"/>
      <c r="K26" s="8" t="s">
        <v>2957</v>
      </c>
    </row>
    <row r="27" customHeight="1" spans="1:10">
      <c r="A27" s="23" t="s">
        <v>1564</v>
      </c>
      <c r="B27" s="24"/>
      <c r="C27" s="23"/>
      <c r="D27" s="23"/>
      <c r="E27" s="23"/>
      <c r="F27" s="23"/>
      <c r="G27" s="23"/>
      <c r="H27" s="30">
        <f>SUM(H7:H26)</f>
        <v>0</v>
      </c>
      <c r="I27" s="30">
        <f>SUM(I7:I26)</f>
        <v>0</v>
      </c>
      <c r="J27" s="26"/>
    </row>
    <row r="28" customHeight="1" spans="1:11">
      <c r="A28" s="9" t="str">
        <f>基本信息输入表!$K$6&amp;"填表人："&amp;基本信息输入表!$M$91</f>
        <v>产权持有单位填表人：</v>
      </c>
      <c r="I28" s="9" t="str">
        <f>"评估人员："&amp;基本信息输入表!$Q$91</f>
        <v>评估人员：</v>
      </c>
      <c r="K28" s="9" t="s">
        <v>1523</v>
      </c>
    </row>
    <row r="29" customHeight="1" spans="1:1">
      <c r="A29" s="9" t="str">
        <f>"填表日期："&amp;YEAR(基本信息输入表!$O$91)&amp;"年"&amp;MONTH(基本信息输入表!$O$91)&amp;"月"&amp;DAY(基本信息输入表!$O$91)&amp;"日"</f>
        <v>填表日期：1900年1月0日</v>
      </c>
    </row>
  </sheetData>
  <mergeCells count="4">
    <mergeCell ref="A2:J2"/>
    <mergeCell ref="A3:J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pageSetUpPr fitToPage="1"/>
  </sheetPr>
  <dimension ref="A1:G29"/>
  <sheetViews>
    <sheetView showGridLines="0" zoomScale="96" zoomScaleNormal="96" workbookViewId="0">
      <selection activeCell="C23" sqref="C23"/>
    </sheetView>
  </sheetViews>
  <sheetFormatPr defaultColWidth="9" defaultRowHeight="15.75" customHeight="1" outlineLevelCol="6"/>
  <cols>
    <col min="1" max="1" width="7.66666666666667" style="9" customWidth="1"/>
    <col min="2" max="2" width="30" style="9" customWidth="1"/>
    <col min="3" max="3" width="8.16666666666667" style="9" customWidth="1"/>
    <col min="4" max="4" width="19.1666666666667" style="9" customWidth="1"/>
    <col min="5" max="5" width="20.1666666666667" style="9" customWidth="1"/>
    <col min="6" max="6" width="19.1666666666667" style="9" customWidth="1"/>
    <col min="7" max="8" width="9" style="9" customWidth="1"/>
    <col min="9" max="16384" width="9" style="9"/>
  </cols>
  <sheetData>
    <row r="1" customHeight="1" spans="1:1">
      <c r="A1" s="10" t="s">
        <v>0</v>
      </c>
    </row>
    <row r="2" s="7" customFormat="1" ht="30" customHeight="1" spans="1:1">
      <c r="A2" s="11" t="s">
        <v>2958</v>
      </c>
    </row>
    <row r="3" customHeight="1" spans="1:1">
      <c r="A3" s="8" t="str">
        <f>"评估基准日："&amp;TEXT(基本信息输入表!M7,"yyyy年mm月dd日")</f>
        <v>评估基准日：2024年04月30日</v>
      </c>
    </row>
    <row r="4" ht="14.25" customHeight="1" spans="1:6">
      <c r="A4" s="8"/>
      <c r="B4" s="8"/>
      <c r="C4" s="8"/>
      <c r="D4" s="8"/>
      <c r="E4" s="8"/>
      <c r="F4" s="13" t="s">
        <v>2959</v>
      </c>
    </row>
    <row r="5" customHeight="1" spans="1:6">
      <c r="A5" s="9" t="str">
        <f>基本信息输入表!K6&amp;"："&amp;基本信息输入表!M6</f>
        <v>产权持有单位：昆明中石油昆仑车用天然气有限公司</v>
      </c>
      <c r="F5" s="13" t="s">
        <v>1484</v>
      </c>
    </row>
    <row r="6" s="8" customFormat="1" customHeight="1" spans="1:7">
      <c r="A6" s="17" t="s">
        <v>4</v>
      </c>
      <c r="B6" s="17" t="s">
        <v>1615</v>
      </c>
      <c r="C6" s="17" t="s">
        <v>1187</v>
      </c>
      <c r="D6" s="18" t="s">
        <v>6</v>
      </c>
      <c r="E6" s="17" t="s">
        <v>7</v>
      </c>
      <c r="F6" s="17" t="s">
        <v>176</v>
      </c>
      <c r="G6" s="8" t="s">
        <v>1501</v>
      </c>
    </row>
    <row r="7" ht="12.75" customHeight="1" spans="1:7">
      <c r="A7" s="19" t="str">
        <f>IF(B7="","",ROW()-6)</f>
        <v/>
      </c>
      <c r="B7" s="20"/>
      <c r="C7" s="21"/>
      <c r="D7" s="22"/>
      <c r="E7" s="22"/>
      <c r="F7" s="20"/>
      <c r="G7" s="8" t="s">
        <v>2960</v>
      </c>
    </row>
    <row r="8" ht="12.75" customHeight="1" spans="1:7">
      <c r="A8" s="19" t="str">
        <f t="shared" ref="A8:A26" si="0">IF(B8="","",ROW()-6)</f>
        <v/>
      </c>
      <c r="B8" s="20"/>
      <c r="C8" s="21"/>
      <c r="D8" s="22"/>
      <c r="E8" s="22"/>
      <c r="F8" s="20"/>
      <c r="G8" s="8" t="s">
        <v>2961</v>
      </c>
    </row>
    <row r="9" ht="12.75" customHeight="1" spans="1:7">
      <c r="A9" s="19" t="str">
        <f t="shared" si="0"/>
        <v/>
      </c>
      <c r="B9" s="20"/>
      <c r="C9" s="21"/>
      <c r="D9" s="22"/>
      <c r="E9" s="22"/>
      <c r="F9" s="20"/>
      <c r="G9" s="8" t="s">
        <v>2962</v>
      </c>
    </row>
    <row r="10" ht="12.75" customHeight="1" spans="1:7">
      <c r="A10" s="19" t="str">
        <f t="shared" si="0"/>
        <v/>
      </c>
      <c r="B10" s="20"/>
      <c r="C10" s="21"/>
      <c r="D10" s="22"/>
      <c r="E10" s="22"/>
      <c r="F10" s="20"/>
      <c r="G10" s="8" t="s">
        <v>2963</v>
      </c>
    </row>
    <row r="11" ht="12.75" customHeight="1" spans="1:7">
      <c r="A11" s="19" t="str">
        <f t="shared" si="0"/>
        <v/>
      </c>
      <c r="B11" s="20"/>
      <c r="C11" s="21"/>
      <c r="D11" s="22"/>
      <c r="E11" s="22"/>
      <c r="F11" s="20"/>
      <c r="G11" s="8" t="s">
        <v>2964</v>
      </c>
    </row>
    <row r="12" ht="12.75" customHeight="1" spans="1:7">
      <c r="A12" s="19" t="str">
        <f t="shared" si="0"/>
        <v/>
      </c>
      <c r="B12" s="20"/>
      <c r="C12" s="21"/>
      <c r="D12" s="22"/>
      <c r="E12" s="22"/>
      <c r="F12" s="20"/>
      <c r="G12" s="8" t="s">
        <v>2965</v>
      </c>
    </row>
    <row r="13" ht="12.75" customHeight="1" spans="1:7">
      <c r="A13" s="19" t="str">
        <f t="shared" si="0"/>
        <v/>
      </c>
      <c r="B13" s="20"/>
      <c r="C13" s="21"/>
      <c r="D13" s="22"/>
      <c r="E13" s="22"/>
      <c r="F13" s="20"/>
      <c r="G13" s="8" t="s">
        <v>2966</v>
      </c>
    </row>
    <row r="14" ht="12.75" customHeight="1" spans="1:7">
      <c r="A14" s="19" t="str">
        <f t="shared" si="0"/>
        <v/>
      </c>
      <c r="B14" s="20"/>
      <c r="C14" s="21"/>
      <c r="D14" s="22"/>
      <c r="E14" s="22"/>
      <c r="F14" s="20"/>
      <c r="G14" s="8" t="s">
        <v>2967</v>
      </c>
    </row>
    <row r="15" ht="12.75" customHeight="1" spans="1:7">
      <c r="A15" s="19" t="str">
        <f t="shared" si="0"/>
        <v/>
      </c>
      <c r="B15" s="20"/>
      <c r="C15" s="21"/>
      <c r="D15" s="22"/>
      <c r="E15" s="22"/>
      <c r="F15" s="20"/>
      <c r="G15" s="8" t="s">
        <v>2968</v>
      </c>
    </row>
    <row r="16" ht="12.75" customHeight="1" spans="1:7">
      <c r="A16" s="19" t="str">
        <f t="shared" si="0"/>
        <v/>
      </c>
      <c r="B16" s="20"/>
      <c r="C16" s="21"/>
      <c r="D16" s="22"/>
      <c r="E16" s="22"/>
      <c r="F16" s="20"/>
      <c r="G16" s="8" t="s">
        <v>2969</v>
      </c>
    </row>
    <row r="17" ht="12.75" customHeight="1" spans="1:7">
      <c r="A17" s="19" t="str">
        <f t="shared" si="0"/>
        <v/>
      </c>
      <c r="B17" s="20"/>
      <c r="C17" s="21"/>
      <c r="D17" s="22"/>
      <c r="E17" s="22"/>
      <c r="F17" s="20"/>
      <c r="G17" s="8" t="s">
        <v>2970</v>
      </c>
    </row>
    <row r="18" ht="12.75" customHeight="1" spans="1:7">
      <c r="A18" s="19" t="str">
        <f t="shared" si="0"/>
        <v/>
      </c>
      <c r="B18" s="20"/>
      <c r="C18" s="21"/>
      <c r="D18" s="22"/>
      <c r="E18" s="22"/>
      <c r="F18" s="20"/>
      <c r="G18" s="8" t="s">
        <v>2971</v>
      </c>
    </row>
    <row r="19" ht="12.75" customHeight="1" spans="1:7">
      <c r="A19" s="19" t="str">
        <f t="shared" si="0"/>
        <v/>
      </c>
      <c r="B19" s="20"/>
      <c r="C19" s="21"/>
      <c r="D19" s="22"/>
      <c r="E19" s="22"/>
      <c r="F19" s="20"/>
      <c r="G19" s="8" t="s">
        <v>2972</v>
      </c>
    </row>
    <row r="20" ht="12.75" customHeight="1" spans="1:7">
      <c r="A20" s="19" t="str">
        <f t="shared" si="0"/>
        <v/>
      </c>
      <c r="B20" s="20"/>
      <c r="C20" s="21"/>
      <c r="D20" s="22"/>
      <c r="E20" s="22"/>
      <c r="F20" s="20"/>
      <c r="G20" s="8" t="s">
        <v>2973</v>
      </c>
    </row>
    <row r="21" ht="12.75" customHeight="1" spans="1:7">
      <c r="A21" s="19" t="str">
        <f t="shared" si="0"/>
        <v/>
      </c>
      <c r="B21" s="20"/>
      <c r="C21" s="21"/>
      <c r="D21" s="22"/>
      <c r="E21" s="22"/>
      <c r="F21" s="20"/>
      <c r="G21" s="8" t="s">
        <v>2974</v>
      </c>
    </row>
    <row r="22" ht="12.75" customHeight="1" spans="1:7">
      <c r="A22" s="19" t="str">
        <f t="shared" si="0"/>
        <v/>
      </c>
      <c r="B22" s="20"/>
      <c r="C22" s="21"/>
      <c r="D22" s="22"/>
      <c r="E22" s="22"/>
      <c r="F22" s="20"/>
      <c r="G22" s="8" t="s">
        <v>2975</v>
      </c>
    </row>
    <row r="23" ht="12.75" customHeight="1" spans="1:7">
      <c r="A23" s="19" t="str">
        <f t="shared" si="0"/>
        <v/>
      </c>
      <c r="B23" s="20"/>
      <c r="C23" s="21"/>
      <c r="D23" s="22"/>
      <c r="E23" s="22"/>
      <c r="F23" s="20"/>
      <c r="G23" s="8" t="s">
        <v>2976</v>
      </c>
    </row>
    <row r="24" ht="12.75" customHeight="1" spans="1:7">
      <c r="A24" s="19" t="str">
        <f t="shared" si="0"/>
        <v/>
      </c>
      <c r="B24" s="20"/>
      <c r="C24" s="21"/>
      <c r="D24" s="22"/>
      <c r="E24" s="22"/>
      <c r="F24" s="20"/>
      <c r="G24" s="8" t="s">
        <v>2977</v>
      </c>
    </row>
    <row r="25" ht="12.75" customHeight="1" spans="1:7">
      <c r="A25" s="19" t="str">
        <f t="shared" si="0"/>
        <v/>
      </c>
      <c r="B25" s="20"/>
      <c r="C25" s="21"/>
      <c r="D25" s="22"/>
      <c r="E25" s="22"/>
      <c r="F25" s="20"/>
      <c r="G25" s="8" t="s">
        <v>2978</v>
      </c>
    </row>
    <row r="26" ht="12.75" customHeight="1" spans="1:7">
      <c r="A26" s="19" t="str">
        <f t="shared" si="0"/>
        <v/>
      </c>
      <c r="B26" s="20"/>
      <c r="C26" s="21"/>
      <c r="D26" s="22"/>
      <c r="E26" s="22"/>
      <c r="F26" s="20"/>
      <c r="G26" s="8" t="s">
        <v>2979</v>
      </c>
    </row>
    <row r="27" customHeight="1" spans="1:6">
      <c r="A27" s="23" t="s">
        <v>1564</v>
      </c>
      <c r="B27" s="24"/>
      <c r="C27" s="23"/>
      <c r="D27" s="30">
        <f>SUM(D7:D26)</f>
        <v>0</v>
      </c>
      <c r="E27" s="30">
        <f>SUM(E7:E26)</f>
        <v>0</v>
      </c>
      <c r="F27" s="26"/>
    </row>
    <row r="28" customHeight="1" spans="1:7">
      <c r="A28" s="9" t="str">
        <f>基本信息输入表!$K$6&amp;"填表人："&amp;基本信息输入表!$M$92</f>
        <v>产权持有单位填表人：</v>
      </c>
      <c r="E28" s="9" t="str">
        <f>"评估人员："&amp;基本信息输入表!$Q$92</f>
        <v>评估人员：</v>
      </c>
      <c r="G28" s="9" t="s">
        <v>1523</v>
      </c>
    </row>
    <row r="29" customHeight="1" spans="1:1">
      <c r="A29" s="9" t="str">
        <f>"填表日期："&amp;YEAR(基本信息输入表!$O$92)&amp;"年"&amp;MONTH(基本信息输入表!$O$92)&amp;"月"&amp;DAY(基本信息输入表!$O$92)&amp;"日"</f>
        <v>填表日期：1900年1月0日</v>
      </c>
    </row>
  </sheetData>
  <mergeCells count="3">
    <mergeCell ref="A2:F2"/>
    <mergeCell ref="A3:F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3">
    <pageSetUpPr fitToPage="1"/>
  </sheetPr>
  <dimension ref="A1:H29"/>
  <sheetViews>
    <sheetView showGridLines="0" zoomScale="96" zoomScaleNormal="96" topLeftCell="A2" workbookViewId="0">
      <selection activeCell="C23" sqref="C23"/>
    </sheetView>
  </sheetViews>
  <sheetFormatPr defaultColWidth="9" defaultRowHeight="15.75" customHeight="1" outlineLevelCol="7"/>
  <cols>
    <col min="1" max="6" width="18" style="9" customWidth="1"/>
    <col min="7" max="7" width="16.6666666666667" style="9" customWidth="1"/>
    <col min="8" max="8" width="8.66666666666667" style="9" customWidth="1"/>
    <col min="9" max="10" width="9" style="9" customWidth="1"/>
    <col min="11" max="16384" width="9" style="9"/>
  </cols>
  <sheetData>
    <row r="1" customHeight="1" spans="1:1">
      <c r="A1" s="10" t="s">
        <v>0</v>
      </c>
    </row>
    <row r="2" s="7" customFormat="1" ht="30" customHeight="1" spans="1:1">
      <c r="A2" s="11" t="s">
        <v>2980</v>
      </c>
    </row>
    <row r="3" customHeight="1" spans="1:1">
      <c r="A3" s="8" t="str">
        <f>"评估基准日："&amp;TEXT(基本信息输入表!M7,"yyyy年mm月dd日")</f>
        <v>评估基准日：2024年04月30日</v>
      </c>
    </row>
    <row r="4" ht="14.25" customHeight="1" spans="1:7">
      <c r="A4" s="8"/>
      <c r="B4" s="8"/>
      <c r="C4" s="8"/>
      <c r="D4" s="8"/>
      <c r="E4" s="8"/>
      <c r="F4" s="8"/>
      <c r="G4" s="13" t="s">
        <v>2981</v>
      </c>
    </row>
    <row r="5" customHeight="1" spans="1:7">
      <c r="A5" s="9" t="str">
        <f>基本信息输入表!K6&amp;"："&amp;基本信息输入表!M6</f>
        <v>产权持有单位：昆明中石油昆仑车用天然气有限公司</v>
      </c>
      <c r="G5" s="13" t="s">
        <v>1484</v>
      </c>
    </row>
    <row r="6" s="8" customFormat="1" customHeight="1" spans="1:8">
      <c r="A6" s="17" t="s">
        <v>4</v>
      </c>
      <c r="B6" s="17" t="s">
        <v>2982</v>
      </c>
      <c r="C6" s="17" t="s">
        <v>1187</v>
      </c>
      <c r="D6" s="17" t="s">
        <v>2983</v>
      </c>
      <c r="E6" s="18" t="s">
        <v>6</v>
      </c>
      <c r="F6" s="17" t="s">
        <v>7</v>
      </c>
      <c r="G6" s="17" t="s">
        <v>176</v>
      </c>
      <c r="H6" s="8" t="s">
        <v>1501</v>
      </c>
    </row>
    <row r="7" ht="12.75" customHeight="1" spans="1:8">
      <c r="A7" s="19" t="str">
        <f>IF(D7="","",ROW()-6)</f>
        <v/>
      </c>
      <c r="B7" s="20"/>
      <c r="C7" s="21"/>
      <c r="D7" s="20"/>
      <c r="E7" s="22"/>
      <c r="F7" s="22"/>
      <c r="G7" s="20"/>
      <c r="H7" s="8" t="s">
        <v>2984</v>
      </c>
    </row>
    <row r="8" ht="12.75" customHeight="1" spans="1:8">
      <c r="A8" s="19" t="str">
        <f t="shared" ref="A8:A26" si="0">IF(D8="","",ROW()-6)</f>
        <v/>
      </c>
      <c r="B8" s="20"/>
      <c r="C8" s="21"/>
      <c r="D8" s="20"/>
      <c r="E8" s="22"/>
      <c r="F8" s="22"/>
      <c r="G8" s="20"/>
      <c r="H8" s="8" t="s">
        <v>2985</v>
      </c>
    </row>
    <row r="9" ht="12.75" customHeight="1" spans="1:8">
      <c r="A9" s="19" t="str">
        <f t="shared" si="0"/>
        <v/>
      </c>
      <c r="B9" s="20"/>
      <c r="C9" s="21"/>
      <c r="D9" s="20"/>
      <c r="E9" s="22"/>
      <c r="F9" s="22"/>
      <c r="G9" s="20"/>
      <c r="H9" s="8" t="s">
        <v>2986</v>
      </c>
    </row>
    <row r="10" ht="12.75" customHeight="1" spans="1:8">
      <c r="A10" s="19" t="str">
        <f t="shared" si="0"/>
        <v/>
      </c>
      <c r="B10" s="20"/>
      <c r="C10" s="21"/>
      <c r="D10" s="20"/>
      <c r="E10" s="22"/>
      <c r="F10" s="22"/>
      <c r="G10" s="20"/>
      <c r="H10" s="8" t="s">
        <v>2987</v>
      </c>
    </row>
    <row r="11" ht="12.75" customHeight="1" spans="1:8">
      <c r="A11" s="19" t="str">
        <f t="shared" si="0"/>
        <v/>
      </c>
      <c r="B11" s="20"/>
      <c r="C11" s="21"/>
      <c r="D11" s="20"/>
      <c r="E11" s="22"/>
      <c r="F11" s="22"/>
      <c r="G11" s="20"/>
      <c r="H11" s="8" t="s">
        <v>2988</v>
      </c>
    </row>
    <row r="12" ht="12.75" customHeight="1" spans="1:8">
      <c r="A12" s="19" t="str">
        <f t="shared" si="0"/>
        <v/>
      </c>
      <c r="B12" s="20"/>
      <c r="C12" s="21"/>
      <c r="D12" s="20"/>
      <c r="E12" s="22"/>
      <c r="F12" s="22"/>
      <c r="G12" s="20"/>
      <c r="H12" s="8" t="s">
        <v>2989</v>
      </c>
    </row>
    <row r="13" ht="12.75" customHeight="1" spans="1:8">
      <c r="A13" s="19" t="str">
        <f t="shared" si="0"/>
        <v/>
      </c>
      <c r="B13" s="20"/>
      <c r="C13" s="21"/>
      <c r="D13" s="20"/>
      <c r="E13" s="22"/>
      <c r="F13" s="22"/>
      <c r="G13" s="20"/>
      <c r="H13" s="8" t="s">
        <v>2990</v>
      </c>
    </row>
    <row r="14" ht="12.75" customHeight="1" spans="1:8">
      <c r="A14" s="19" t="str">
        <f t="shared" si="0"/>
        <v/>
      </c>
      <c r="B14" s="20"/>
      <c r="C14" s="21"/>
      <c r="D14" s="20"/>
      <c r="E14" s="22"/>
      <c r="F14" s="22"/>
      <c r="G14" s="20"/>
      <c r="H14" s="8" t="s">
        <v>2991</v>
      </c>
    </row>
    <row r="15" ht="12.75" customHeight="1" spans="1:8">
      <c r="A15" s="19" t="str">
        <f t="shared" si="0"/>
        <v/>
      </c>
      <c r="B15" s="20"/>
      <c r="C15" s="21"/>
      <c r="D15" s="20"/>
      <c r="E15" s="22"/>
      <c r="F15" s="22"/>
      <c r="G15" s="20"/>
      <c r="H15" s="8" t="s">
        <v>2992</v>
      </c>
    </row>
    <row r="16" ht="12.75" customHeight="1" spans="1:8">
      <c r="A16" s="19" t="str">
        <f t="shared" si="0"/>
        <v/>
      </c>
      <c r="B16" s="20"/>
      <c r="C16" s="21"/>
      <c r="D16" s="20"/>
      <c r="E16" s="22"/>
      <c r="F16" s="22"/>
      <c r="G16" s="20"/>
      <c r="H16" s="8" t="s">
        <v>2993</v>
      </c>
    </row>
    <row r="17" ht="12.75" customHeight="1" spans="1:8">
      <c r="A17" s="19" t="str">
        <f t="shared" si="0"/>
        <v/>
      </c>
      <c r="B17" s="20"/>
      <c r="C17" s="21"/>
      <c r="D17" s="20"/>
      <c r="E17" s="22"/>
      <c r="F17" s="22"/>
      <c r="G17" s="20"/>
      <c r="H17" s="8" t="s">
        <v>2994</v>
      </c>
    </row>
    <row r="18" ht="12.75" customHeight="1" spans="1:8">
      <c r="A18" s="19" t="str">
        <f t="shared" si="0"/>
        <v/>
      </c>
      <c r="B18" s="20"/>
      <c r="C18" s="21"/>
      <c r="D18" s="20"/>
      <c r="E18" s="22"/>
      <c r="F18" s="22"/>
      <c r="G18" s="20"/>
      <c r="H18" s="8" t="s">
        <v>2995</v>
      </c>
    </row>
    <row r="19" ht="12.75" customHeight="1" spans="1:8">
      <c r="A19" s="19" t="str">
        <f t="shared" si="0"/>
        <v/>
      </c>
      <c r="B19" s="20"/>
      <c r="C19" s="21"/>
      <c r="D19" s="20"/>
      <c r="E19" s="22"/>
      <c r="F19" s="22"/>
      <c r="G19" s="20"/>
      <c r="H19" s="8" t="s">
        <v>2996</v>
      </c>
    </row>
    <row r="20" ht="12.75" customHeight="1" spans="1:8">
      <c r="A20" s="19" t="str">
        <f t="shared" si="0"/>
        <v/>
      </c>
      <c r="B20" s="20"/>
      <c r="C20" s="21"/>
      <c r="D20" s="20"/>
      <c r="E20" s="22"/>
      <c r="F20" s="22"/>
      <c r="G20" s="20"/>
      <c r="H20" s="8" t="s">
        <v>2997</v>
      </c>
    </row>
    <row r="21" ht="12.75" customHeight="1" spans="1:8">
      <c r="A21" s="19" t="str">
        <f t="shared" si="0"/>
        <v/>
      </c>
      <c r="B21" s="20"/>
      <c r="C21" s="21"/>
      <c r="D21" s="20"/>
      <c r="E21" s="22"/>
      <c r="F21" s="22"/>
      <c r="G21" s="20"/>
      <c r="H21" s="8" t="s">
        <v>2998</v>
      </c>
    </row>
    <row r="22" ht="12.75" customHeight="1" spans="1:8">
      <c r="A22" s="19" t="str">
        <f t="shared" si="0"/>
        <v/>
      </c>
      <c r="B22" s="20"/>
      <c r="C22" s="21"/>
      <c r="D22" s="20"/>
      <c r="E22" s="22"/>
      <c r="F22" s="22"/>
      <c r="G22" s="20"/>
      <c r="H22" s="8" t="s">
        <v>2999</v>
      </c>
    </row>
    <row r="23" ht="12.75" customHeight="1" spans="1:8">
      <c r="A23" s="19" t="str">
        <f t="shared" si="0"/>
        <v/>
      </c>
      <c r="B23" s="20"/>
      <c r="C23" s="21"/>
      <c r="D23" s="20"/>
      <c r="E23" s="22"/>
      <c r="F23" s="22"/>
      <c r="G23" s="20"/>
      <c r="H23" s="8" t="s">
        <v>3000</v>
      </c>
    </row>
    <row r="24" ht="12.75" customHeight="1" spans="1:8">
      <c r="A24" s="19" t="str">
        <f t="shared" si="0"/>
        <v/>
      </c>
      <c r="B24" s="20"/>
      <c r="C24" s="21"/>
      <c r="D24" s="20"/>
      <c r="E24" s="22"/>
      <c r="F24" s="22"/>
      <c r="G24" s="20"/>
      <c r="H24" s="8" t="s">
        <v>3001</v>
      </c>
    </row>
    <row r="25" ht="12.75" customHeight="1" spans="1:8">
      <c r="A25" s="19" t="str">
        <f t="shared" si="0"/>
        <v/>
      </c>
      <c r="B25" s="20"/>
      <c r="C25" s="21"/>
      <c r="D25" s="20"/>
      <c r="E25" s="22"/>
      <c r="F25" s="22"/>
      <c r="G25" s="20"/>
      <c r="H25" s="8" t="s">
        <v>3002</v>
      </c>
    </row>
    <row r="26" ht="12.75" customHeight="1" spans="1:8">
      <c r="A26" s="19" t="str">
        <f t="shared" si="0"/>
        <v/>
      </c>
      <c r="B26" s="20"/>
      <c r="C26" s="21"/>
      <c r="D26" s="20"/>
      <c r="E26" s="22"/>
      <c r="F26" s="22"/>
      <c r="G26" s="20"/>
      <c r="H26" s="8" t="s">
        <v>3003</v>
      </c>
    </row>
    <row r="27" customHeight="1" spans="1:7">
      <c r="A27" s="23" t="s">
        <v>1564</v>
      </c>
      <c r="B27" s="24"/>
      <c r="C27" s="23"/>
      <c r="D27" s="23"/>
      <c r="E27" s="30">
        <f>SUM(E7:E26)</f>
        <v>0</v>
      </c>
      <c r="F27" s="30">
        <f>SUM(F7:F26)</f>
        <v>0</v>
      </c>
      <c r="G27" s="26"/>
    </row>
    <row r="28" customHeight="1" spans="1:8">
      <c r="A28" s="9" t="str">
        <f>基本信息输入表!$K$6&amp;"填表人："&amp;基本信息输入表!$M$93</f>
        <v>产权持有单位填表人：</v>
      </c>
      <c r="F28" s="9" t="str">
        <f>"评估人员："&amp;基本信息输入表!$Q$93</f>
        <v>评估人员：</v>
      </c>
      <c r="H28" s="9" t="s">
        <v>1523</v>
      </c>
    </row>
    <row r="29" customHeight="1" spans="1:1">
      <c r="A29" s="9" t="str">
        <f>"填表日期："&amp;YEAR(基本信息输入表!$O$93)&amp;"年"&amp;MONTH(基本信息输入表!$O$93)&amp;"月"&amp;DAY(基本信息输入表!$O$93)&amp;"日"</f>
        <v>填表日期：1900年1月0日</v>
      </c>
    </row>
  </sheetData>
  <mergeCells count="3">
    <mergeCell ref="A2:G2"/>
    <mergeCell ref="A3:G3"/>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3"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4">
    <pageSetUpPr fitToPage="1"/>
  </sheetPr>
  <dimension ref="A1:J30"/>
  <sheetViews>
    <sheetView showGridLines="0" zoomScale="96" zoomScaleNormal="96" topLeftCell="A4" workbookViewId="0">
      <selection activeCell="C23" sqref="C23"/>
    </sheetView>
  </sheetViews>
  <sheetFormatPr defaultColWidth="9" defaultRowHeight="15.75" customHeight="1"/>
  <cols>
    <col min="1" max="1" width="10.1666666666667" style="9" customWidth="1"/>
    <col min="2" max="2" width="13.6666666666667" style="9" customWidth="1"/>
    <col min="3" max="8" width="10.1666666666667" style="9" customWidth="1"/>
    <col min="9" max="9" width="17.1666666666667" style="9" customWidth="1"/>
    <col min="10" max="10" width="8.16666666666667" style="9" customWidth="1"/>
    <col min="11" max="12" width="9" style="9" customWidth="1"/>
    <col min="13" max="16384" width="9" style="9"/>
  </cols>
  <sheetData>
    <row r="1" customHeight="1" spans="1:1">
      <c r="A1" s="10" t="s">
        <v>0</v>
      </c>
    </row>
    <row r="2" s="7" customFormat="1" ht="30" customHeight="1" spans="1:1">
      <c r="A2" s="11" t="s">
        <v>3004</v>
      </c>
    </row>
    <row r="3" customHeight="1" spans="1:1">
      <c r="A3" s="8" t="str">
        <f>"评估基准日："&amp;TEXT(基本信息输入表!M7,"yyyy年mm月dd日")</f>
        <v>评估基准日：2024年04月30日</v>
      </c>
    </row>
    <row r="4" ht="14.25" customHeight="1" spans="1:9">
      <c r="A4" s="8"/>
      <c r="B4" s="8"/>
      <c r="C4" s="8"/>
      <c r="D4" s="8"/>
      <c r="E4" s="8"/>
      <c r="F4" s="8"/>
      <c r="G4" s="8"/>
      <c r="H4" s="8"/>
      <c r="I4" s="13" t="s">
        <v>3005</v>
      </c>
    </row>
    <row r="5" customHeight="1" spans="1:9">
      <c r="A5" s="14" t="str">
        <f>基本信息输入表!K6&amp;"："&amp;基本信息输入表!M6</f>
        <v>产权持有单位：昆明中石油昆仑车用天然气有限公司</v>
      </c>
      <c r="B5" s="15"/>
      <c r="C5" s="15"/>
      <c r="D5" s="15"/>
      <c r="E5" s="16"/>
      <c r="F5" s="16"/>
      <c r="I5" s="13" t="s">
        <v>1484</v>
      </c>
    </row>
    <row r="6" s="8" customFormat="1" customHeight="1" spans="1:10">
      <c r="A6" s="17" t="s">
        <v>4</v>
      </c>
      <c r="B6" s="17" t="s">
        <v>1104</v>
      </c>
      <c r="C6" s="17" t="s">
        <v>1187</v>
      </c>
      <c r="D6" s="17" t="s">
        <v>1131</v>
      </c>
      <c r="E6" s="17" t="s">
        <v>887</v>
      </c>
      <c r="F6" s="17" t="s">
        <v>2776</v>
      </c>
      <c r="G6" s="18" t="s">
        <v>6</v>
      </c>
      <c r="H6" s="17" t="s">
        <v>7</v>
      </c>
      <c r="I6" s="17" t="s">
        <v>176</v>
      </c>
      <c r="J6" s="8" t="s">
        <v>1501</v>
      </c>
    </row>
    <row r="7" ht="12.75" customHeight="1" spans="1:10">
      <c r="A7" s="19" t="str">
        <f>IF(B7="","",ROW()-6)</f>
        <v/>
      </c>
      <c r="B7" s="20"/>
      <c r="C7" s="21"/>
      <c r="D7" s="20"/>
      <c r="E7" s="20"/>
      <c r="F7" s="22"/>
      <c r="G7" s="22"/>
      <c r="H7" s="22"/>
      <c r="I7" s="20"/>
      <c r="J7" s="8" t="s">
        <v>3006</v>
      </c>
    </row>
    <row r="8" ht="12.75" customHeight="1" spans="1:10">
      <c r="A8" s="19" t="str">
        <f t="shared" ref="A8:A26" si="0">IF(B8="","",ROW()-6)</f>
        <v/>
      </c>
      <c r="B8" s="20"/>
      <c r="C8" s="21"/>
      <c r="D8" s="20"/>
      <c r="E8" s="20"/>
      <c r="F8" s="22"/>
      <c r="G8" s="22"/>
      <c r="H8" s="22"/>
      <c r="I8" s="20"/>
      <c r="J8" s="8" t="s">
        <v>3007</v>
      </c>
    </row>
    <row r="9" ht="12.75" customHeight="1" spans="1:10">
      <c r="A9" s="19" t="str">
        <f t="shared" si="0"/>
        <v/>
      </c>
      <c r="B9" s="20"/>
      <c r="C9" s="21"/>
      <c r="D9" s="20"/>
      <c r="E9" s="20"/>
      <c r="F9" s="22"/>
      <c r="G9" s="22"/>
      <c r="H9" s="22"/>
      <c r="I9" s="20"/>
      <c r="J9" s="8" t="s">
        <v>3008</v>
      </c>
    </row>
    <row r="10" ht="12.75" customHeight="1" spans="1:10">
      <c r="A10" s="19" t="str">
        <f t="shared" si="0"/>
        <v/>
      </c>
      <c r="B10" s="20"/>
      <c r="C10" s="21"/>
      <c r="D10" s="20"/>
      <c r="E10" s="20"/>
      <c r="F10" s="22"/>
      <c r="G10" s="22"/>
      <c r="H10" s="22"/>
      <c r="I10" s="20"/>
      <c r="J10" s="8" t="s">
        <v>3009</v>
      </c>
    </row>
    <row r="11" ht="12.75" customHeight="1" spans="1:10">
      <c r="A11" s="19" t="str">
        <f t="shared" si="0"/>
        <v/>
      </c>
      <c r="B11" s="20"/>
      <c r="C11" s="21"/>
      <c r="D11" s="20"/>
      <c r="E11" s="20"/>
      <c r="F11" s="22"/>
      <c r="G11" s="22"/>
      <c r="H11" s="22"/>
      <c r="I11" s="20"/>
      <c r="J11" s="8" t="s">
        <v>3010</v>
      </c>
    </row>
    <row r="12" ht="12.75" customHeight="1" spans="1:10">
      <c r="A12" s="19" t="str">
        <f t="shared" si="0"/>
        <v/>
      </c>
      <c r="B12" s="20"/>
      <c r="C12" s="21"/>
      <c r="D12" s="20"/>
      <c r="E12" s="20"/>
      <c r="F12" s="22"/>
      <c r="G12" s="22"/>
      <c r="H12" s="22"/>
      <c r="I12" s="20"/>
      <c r="J12" s="8" t="s">
        <v>3011</v>
      </c>
    </row>
    <row r="13" ht="12.75" customHeight="1" spans="1:10">
      <c r="A13" s="19" t="str">
        <f t="shared" si="0"/>
        <v/>
      </c>
      <c r="B13" s="20"/>
      <c r="C13" s="21"/>
      <c r="D13" s="20"/>
      <c r="E13" s="20"/>
      <c r="F13" s="22"/>
      <c r="G13" s="22"/>
      <c r="H13" s="22"/>
      <c r="I13" s="20"/>
      <c r="J13" s="8" t="s">
        <v>3012</v>
      </c>
    </row>
    <row r="14" ht="12.75" customHeight="1" spans="1:10">
      <c r="A14" s="19" t="str">
        <f t="shared" si="0"/>
        <v/>
      </c>
      <c r="B14" s="20"/>
      <c r="C14" s="21"/>
      <c r="D14" s="20"/>
      <c r="E14" s="20"/>
      <c r="F14" s="22"/>
      <c r="G14" s="22"/>
      <c r="H14" s="22"/>
      <c r="I14" s="20"/>
      <c r="J14" s="8" t="s">
        <v>3013</v>
      </c>
    </row>
    <row r="15" ht="12.75" customHeight="1" spans="1:10">
      <c r="A15" s="19" t="str">
        <f t="shared" si="0"/>
        <v/>
      </c>
      <c r="B15" s="20"/>
      <c r="C15" s="21"/>
      <c r="D15" s="20"/>
      <c r="E15" s="20"/>
      <c r="F15" s="22"/>
      <c r="G15" s="22"/>
      <c r="H15" s="22"/>
      <c r="I15" s="20"/>
      <c r="J15" s="8" t="s">
        <v>3014</v>
      </c>
    </row>
    <row r="16" ht="12.75" customHeight="1" spans="1:10">
      <c r="A16" s="19" t="str">
        <f t="shared" si="0"/>
        <v/>
      </c>
      <c r="B16" s="20"/>
      <c r="C16" s="21"/>
      <c r="D16" s="20"/>
      <c r="E16" s="20"/>
      <c r="F16" s="22"/>
      <c r="G16" s="22"/>
      <c r="H16" s="22"/>
      <c r="I16" s="20"/>
      <c r="J16" s="8" t="s">
        <v>3015</v>
      </c>
    </row>
    <row r="17" ht="12.75" customHeight="1" spans="1:10">
      <c r="A17" s="19" t="str">
        <f t="shared" si="0"/>
        <v/>
      </c>
      <c r="B17" s="20"/>
      <c r="C17" s="21"/>
      <c r="D17" s="20"/>
      <c r="E17" s="20"/>
      <c r="F17" s="22"/>
      <c r="G17" s="22"/>
      <c r="H17" s="22"/>
      <c r="I17" s="20"/>
      <c r="J17" s="8" t="s">
        <v>3016</v>
      </c>
    </row>
    <row r="18" ht="12.75" customHeight="1" spans="1:10">
      <c r="A18" s="19" t="str">
        <f t="shared" si="0"/>
        <v/>
      </c>
      <c r="B18" s="20"/>
      <c r="C18" s="21"/>
      <c r="D18" s="20"/>
      <c r="E18" s="20"/>
      <c r="F18" s="22"/>
      <c r="G18" s="22"/>
      <c r="H18" s="22"/>
      <c r="I18" s="20"/>
      <c r="J18" s="8" t="s">
        <v>3017</v>
      </c>
    </row>
    <row r="19" ht="12.75" customHeight="1" spans="1:10">
      <c r="A19" s="19" t="str">
        <f t="shared" si="0"/>
        <v/>
      </c>
      <c r="B19" s="20"/>
      <c r="C19" s="21"/>
      <c r="D19" s="20"/>
      <c r="E19" s="20"/>
      <c r="F19" s="22"/>
      <c r="G19" s="22"/>
      <c r="H19" s="22"/>
      <c r="I19" s="20"/>
      <c r="J19" s="8" t="s">
        <v>3018</v>
      </c>
    </row>
    <row r="20" ht="12.75" customHeight="1" spans="1:10">
      <c r="A20" s="19" t="str">
        <f t="shared" si="0"/>
        <v/>
      </c>
      <c r="B20" s="20"/>
      <c r="C20" s="21"/>
      <c r="D20" s="20"/>
      <c r="E20" s="20"/>
      <c r="F20" s="22"/>
      <c r="G20" s="22"/>
      <c r="H20" s="22"/>
      <c r="I20" s="20"/>
      <c r="J20" s="8" t="s">
        <v>3019</v>
      </c>
    </row>
    <row r="21" ht="12.75" customHeight="1" spans="1:10">
      <c r="A21" s="19" t="str">
        <f t="shared" si="0"/>
        <v/>
      </c>
      <c r="B21" s="20"/>
      <c r="C21" s="21"/>
      <c r="D21" s="20"/>
      <c r="E21" s="20"/>
      <c r="F21" s="22"/>
      <c r="G21" s="22"/>
      <c r="H21" s="22"/>
      <c r="I21" s="20"/>
      <c r="J21" s="8" t="s">
        <v>3020</v>
      </c>
    </row>
    <row r="22" ht="12.75" customHeight="1" spans="1:10">
      <c r="A22" s="19" t="str">
        <f t="shared" si="0"/>
        <v/>
      </c>
      <c r="B22" s="20"/>
      <c r="C22" s="21"/>
      <c r="D22" s="20"/>
      <c r="E22" s="20"/>
      <c r="F22" s="22"/>
      <c r="G22" s="22"/>
      <c r="H22" s="22"/>
      <c r="I22" s="20"/>
      <c r="J22" s="8" t="s">
        <v>3021</v>
      </c>
    </row>
    <row r="23" ht="12.75" customHeight="1" spans="1:10">
      <c r="A23" s="19" t="str">
        <f t="shared" si="0"/>
        <v/>
      </c>
      <c r="B23" s="20"/>
      <c r="C23" s="21"/>
      <c r="D23" s="20"/>
      <c r="E23" s="20"/>
      <c r="F23" s="22"/>
      <c r="G23" s="22"/>
      <c r="H23" s="22"/>
      <c r="I23" s="20"/>
      <c r="J23" s="8" t="s">
        <v>3022</v>
      </c>
    </row>
    <row r="24" ht="12.75" customHeight="1" spans="1:10">
      <c r="A24" s="19" t="str">
        <f t="shared" si="0"/>
        <v/>
      </c>
      <c r="B24" s="20"/>
      <c r="C24" s="21"/>
      <c r="D24" s="20"/>
      <c r="E24" s="20"/>
      <c r="F24" s="22"/>
      <c r="G24" s="22"/>
      <c r="H24" s="22"/>
      <c r="I24" s="20"/>
      <c r="J24" s="8" t="s">
        <v>3023</v>
      </c>
    </row>
    <row r="25" ht="12.75" customHeight="1" spans="1:10">
      <c r="A25" s="19" t="str">
        <f t="shared" si="0"/>
        <v/>
      </c>
      <c r="B25" s="20"/>
      <c r="C25" s="21"/>
      <c r="D25" s="20"/>
      <c r="E25" s="20"/>
      <c r="F25" s="22"/>
      <c r="G25" s="22"/>
      <c r="H25" s="22"/>
      <c r="I25" s="20"/>
      <c r="J25" s="8" t="s">
        <v>3024</v>
      </c>
    </row>
    <row r="26" ht="12.75" customHeight="1" spans="1:10">
      <c r="A26" s="19" t="str">
        <f t="shared" si="0"/>
        <v/>
      </c>
      <c r="B26" s="20"/>
      <c r="C26" s="21"/>
      <c r="D26" s="20"/>
      <c r="E26" s="20"/>
      <c r="F26" s="22"/>
      <c r="G26" s="22"/>
      <c r="H26" s="22"/>
      <c r="I26" s="20"/>
      <c r="J26" s="8" t="s">
        <v>3025</v>
      </c>
    </row>
    <row r="27" customHeight="1" spans="1:9">
      <c r="A27" s="23" t="s">
        <v>1564</v>
      </c>
      <c r="B27" s="24"/>
      <c r="C27" s="23"/>
      <c r="D27" s="23"/>
      <c r="E27" s="23"/>
      <c r="F27" s="23"/>
      <c r="G27" s="30">
        <f>SUM(G7:G26)</f>
        <v>0</v>
      </c>
      <c r="H27" s="30">
        <f>SUM(H7:H26)</f>
        <v>0</v>
      </c>
      <c r="I27" s="26"/>
    </row>
    <row r="28" customHeight="1" spans="1:10">
      <c r="A28" s="9" t="str">
        <f>基本信息输入表!$K$6&amp;"填表人："&amp;基本信息输入表!$M$94</f>
        <v>产权持有单位填表人：</v>
      </c>
      <c r="H28" s="9" t="str">
        <f>"评估人员："&amp;基本信息输入表!$Q$94</f>
        <v>评估人员：</v>
      </c>
      <c r="J28" s="9" t="s">
        <v>1523</v>
      </c>
    </row>
    <row r="29" customHeight="1" spans="1:1">
      <c r="A29" s="9" t="str">
        <f>"填表日期："&amp;YEAR(基本信息输入表!$O$94)&amp;"年"&amp;MONTH(基本信息输入表!$O$94)&amp;"月"&amp;DAY(基本信息输入表!$O$94)&amp;"日"</f>
        <v>填表日期：1900年1月0日</v>
      </c>
    </row>
    <row r="30" customHeight="1" spans="10:10">
      <c r="J30" s="54"/>
    </row>
  </sheetData>
  <mergeCells count="4">
    <mergeCell ref="A2:I2"/>
    <mergeCell ref="A3:I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5">
    <pageSetUpPr fitToPage="1"/>
  </sheetPr>
  <dimension ref="A1:H29"/>
  <sheetViews>
    <sheetView showGridLines="0" zoomScale="96" zoomScaleNormal="96" topLeftCell="A4" workbookViewId="0">
      <selection activeCell="C23" sqref="C23"/>
    </sheetView>
  </sheetViews>
  <sheetFormatPr defaultColWidth="9" defaultRowHeight="15.75" customHeight="1" outlineLevelCol="7"/>
  <cols>
    <col min="1" max="1" width="6.66666666666667" style="9" customWidth="1"/>
    <col min="2" max="2" width="22.5" style="9" customWidth="1"/>
    <col min="3" max="4" width="13.6666666666667" style="9" customWidth="1"/>
    <col min="5" max="6" width="15.6666666666667" style="9" customWidth="1"/>
    <col min="7" max="7" width="18.1666666666667" style="9" customWidth="1"/>
    <col min="8" max="9" width="9" style="9" customWidth="1"/>
    <col min="10" max="16384" width="9" style="9"/>
  </cols>
  <sheetData>
    <row r="1" customHeight="1" spans="1:1">
      <c r="A1" s="10" t="s">
        <v>0</v>
      </c>
    </row>
    <row r="2" s="7" customFormat="1" ht="30" customHeight="1" spans="1:1">
      <c r="A2" s="11" t="s">
        <v>3026</v>
      </c>
    </row>
    <row r="3" customHeight="1" spans="1:1">
      <c r="A3" s="8" t="str">
        <f>"评估基准日："&amp;TEXT(基本信息输入表!M7,"yyyy年mm月dd日")</f>
        <v>评估基准日：2024年04月30日</v>
      </c>
    </row>
    <row r="4" ht="14.25" customHeight="1" spans="1:7">
      <c r="A4" s="8"/>
      <c r="B4" s="8"/>
      <c r="C4" s="8"/>
      <c r="D4" s="8"/>
      <c r="E4" s="8"/>
      <c r="F4" s="8"/>
      <c r="G4" s="13" t="s">
        <v>3027</v>
      </c>
    </row>
    <row r="5" customHeight="1" spans="1:7">
      <c r="A5" s="14" t="str">
        <f>基本信息输入表!K6&amp;"："&amp;基本信息输入表!M6</f>
        <v>产权持有单位：昆明中石油昆仑车用天然气有限公司</v>
      </c>
      <c r="B5" s="15"/>
      <c r="C5" s="15"/>
      <c r="D5" s="52"/>
      <c r="G5" s="13" t="s">
        <v>1484</v>
      </c>
    </row>
    <row r="6" s="8" customFormat="1" customHeight="1" spans="1:8">
      <c r="A6" s="17" t="s">
        <v>4</v>
      </c>
      <c r="B6" s="17" t="s">
        <v>1104</v>
      </c>
      <c r="C6" s="17" t="s">
        <v>1187</v>
      </c>
      <c r="D6" s="17" t="s">
        <v>1131</v>
      </c>
      <c r="E6" s="18" t="s">
        <v>6</v>
      </c>
      <c r="F6" s="17" t="s">
        <v>7</v>
      </c>
      <c r="G6" s="17" t="s">
        <v>176</v>
      </c>
      <c r="H6" s="8" t="s">
        <v>1501</v>
      </c>
    </row>
    <row r="7" ht="12.75" customHeight="1" spans="1:8">
      <c r="A7" s="19" t="str">
        <f>IF(B7="","",ROW()-6)</f>
        <v/>
      </c>
      <c r="B7" s="20"/>
      <c r="C7" s="21"/>
      <c r="D7" s="53"/>
      <c r="E7" s="22"/>
      <c r="F7" s="22"/>
      <c r="G7" s="20"/>
      <c r="H7" s="8" t="s">
        <v>3028</v>
      </c>
    </row>
    <row r="8" ht="12.75" customHeight="1" spans="1:8">
      <c r="A8" s="19" t="str">
        <f t="shared" ref="A8:A26" si="0">IF(B8="","",ROW()-6)</f>
        <v/>
      </c>
      <c r="B8" s="20"/>
      <c r="C8" s="21"/>
      <c r="D8" s="53"/>
      <c r="E8" s="22"/>
      <c r="F8" s="22"/>
      <c r="G8" s="20"/>
      <c r="H8" s="8" t="s">
        <v>3029</v>
      </c>
    </row>
    <row r="9" ht="12.75" customHeight="1" spans="1:8">
      <c r="A9" s="19" t="str">
        <f t="shared" si="0"/>
        <v/>
      </c>
      <c r="B9" s="20"/>
      <c r="C9" s="21"/>
      <c r="D9" s="53"/>
      <c r="E9" s="22"/>
      <c r="F9" s="22"/>
      <c r="G9" s="20"/>
      <c r="H9" s="8" t="s">
        <v>3030</v>
      </c>
    </row>
    <row r="10" ht="12.75" customHeight="1" spans="1:8">
      <c r="A10" s="19" t="str">
        <f t="shared" si="0"/>
        <v/>
      </c>
      <c r="B10" s="20"/>
      <c r="C10" s="21"/>
      <c r="D10" s="53"/>
      <c r="E10" s="22"/>
      <c r="F10" s="22"/>
      <c r="G10" s="20"/>
      <c r="H10" s="8" t="s">
        <v>3031</v>
      </c>
    </row>
    <row r="11" ht="12.75" customHeight="1" spans="1:8">
      <c r="A11" s="19" t="str">
        <f t="shared" si="0"/>
        <v/>
      </c>
      <c r="B11" s="20"/>
      <c r="C11" s="21"/>
      <c r="D11" s="53"/>
      <c r="E11" s="22"/>
      <c r="F11" s="22"/>
      <c r="G11" s="20"/>
      <c r="H11" s="8" t="s">
        <v>3032</v>
      </c>
    </row>
    <row r="12" ht="12.75" customHeight="1" spans="1:8">
      <c r="A12" s="19" t="str">
        <f t="shared" si="0"/>
        <v/>
      </c>
      <c r="B12" s="20"/>
      <c r="C12" s="21"/>
      <c r="D12" s="53"/>
      <c r="E12" s="22"/>
      <c r="F12" s="22"/>
      <c r="G12" s="20"/>
      <c r="H12" s="8" t="s">
        <v>3033</v>
      </c>
    </row>
    <row r="13" ht="12.75" customHeight="1" spans="1:8">
      <c r="A13" s="19" t="str">
        <f t="shared" si="0"/>
        <v/>
      </c>
      <c r="B13" s="20"/>
      <c r="C13" s="21"/>
      <c r="D13" s="53"/>
      <c r="E13" s="22"/>
      <c r="F13" s="22"/>
      <c r="G13" s="20"/>
      <c r="H13" s="8" t="s">
        <v>3034</v>
      </c>
    </row>
    <row r="14" ht="12.75" customHeight="1" spans="1:8">
      <c r="A14" s="19" t="str">
        <f t="shared" si="0"/>
        <v/>
      </c>
      <c r="B14" s="20"/>
      <c r="C14" s="21"/>
      <c r="D14" s="53"/>
      <c r="E14" s="22"/>
      <c r="F14" s="22"/>
      <c r="G14" s="20"/>
      <c r="H14" s="8" t="s">
        <v>3035</v>
      </c>
    </row>
    <row r="15" ht="12.75" customHeight="1" spans="1:8">
      <c r="A15" s="19" t="str">
        <f t="shared" si="0"/>
        <v/>
      </c>
      <c r="B15" s="20"/>
      <c r="C15" s="21"/>
      <c r="D15" s="53"/>
      <c r="E15" s="22"/>
      <c r="F15" s="22"/>
      <c r="G15" s="20"/>
      <c r="H15" s="8" t="s">
        <v>3036</v>
      </c>
    </row>
    <row r="16" ht="12.75" customHeight="1" spans="1:8">
      <c r="A16" s="19" t="str">
        <f t="shared" si="0"/>
        <v/>
      </c>
      <c r="B16" s="20"/>
      <c r="C16" s="21"/>
      <c r="D16" s="53"/>
      <c r="E16" s="22"/>
      <c r="F16" s="22"/>
      <c r="G16" s="20"/>
      <c r="H16" s="8" t="s">
        <v>3037</v>
      </c>
    </row>
    <row r="17" ht="12.75" customHeight="1" spans="1:8">
      <c r="A17" s="19" t="str">
        <f t="shared" si="0"/>
        <v/>
      </c>
      <c r="B17" s="20"/>
      <c r="C17" s="21"/>
      <c r="D17" s="53"/>
      <c r="E17" s="22"/>
      <c r="F17" s="22"/>
      <c r="G17" s="20"/>
      <c r="H17" s="8" t="s">
        <v>3038</v>
      </c>
    </row>
    <row r="18" ht="12.75" customHeight="1" spans="1:8">
      <c r="A18" s="19" t="str">
        <f t="shared" si="0"/>
        <v/>
      </c>
      <c r="B18" s="20"/>
      <c r="C18" s="21"/>
      <c r="D18" s="53"/>
      <c r="E18" s="22"/>
      <c r="F18" s="22"/>
      <c r="G18" s="20"/>
      <c r="H18" s="8" t="s">
        <v>3039</v>
      </c>
    </row>
    <row r="19" ht="12.75" customHeight="1" spans="1:8">
      <c r="A19" s="19" t="str">
        <f t="shared" si="0"/>
        <v/>
      </c>
      <c r="B19" s="20"/>
      <c r="C19" s="21"/>
      <c r="D19" s="53"/>
      <c r="E19" s="22"/>
      <c r="F19" s="22"/>
      <c r="G19" s="20"/>
      <c r="H19" s="8" t="s">
        <v>3040</v>
      </c>
    </row>
    <row r="20" ht="12.75" customHeight="1" spans="1:8">
      <c r="A20" s="19" t="str">
        <f t="shared" si="0"/>
        <v/>
      </c>
      <c r="B20" s="20"/>
      <c r="C20" s="21"/>
      <c r="D20" s="53"/>
      <c r="E20" s="22"/>
      <c r="F20" s="22"/>
      <c r="G20" s="20"/>
      <c r="H20" s="8" t="s">
        <v>3041</v>
      </c>
    </row>
    <row r="21" ht="12.75" customHeight="1" spans="1:8">
      <c r="A21" s="19" t="str">
        <f t="shared" si="0"/>
        <v/>
      </c>
      <c r="B21" s="20"/>
      <c r="C21" s="21"/>
      <c r="D21" s="53"/>
      <c r="E21" s="22"/>
      <c r="F21" s="22"/>
      <c r="G21" s="20"/>
      <c r="H21" s="8" t="s">
        <v>3042</v>
      </c>
    </row>
    <row r="22" ht="12.75" customHeight="1" spans="1:8">
      <c r="A22" s="19" t="str">
        <f t="shared" si="0"/>
        <v/>
      </c>
      <c r="B22" s="20"/>
      <c r="C22" s="21"/>
      <c r="D22" s="53"/>
      <c r="E22" s="22"/>
      <c r="F22" s="22"/>
      <c r="G22" s="20"/>
      <c r="H22" s="8" t="s">
        <v>3043</v>
      </c>
    </row>
    <row r="23" ht="12.75" customHeight="1" spans="1:8">
      <c r="A23" s="19" t="str">
        <f t="shared" si="0"/>
        <v/>
      </c>
      <c r="B23" s="20"/>
      <c r="C23" s="21"/>
      <c r="D23" s="53"/>
      <c r="E23" s="22"/>
      <c r="F23" s="22"/>
      <c r="G23" s="20"/>
      <c r="H23" s="8" t="s">
        <v>3044</v>
      </c>
    </row>
    <row r="24" ht="12.75" customHeight="1" spans="1:8">
      <c r="A24" s="19" t="str">
        <f t="shared" si="0"/>
        <v/>
      </c>
      <c r="B24" s="20"/>
      <c r="C24" s="21"/>
      <c r="D24" s="53"/>
      <c r="E24" s="22"/>
      <c r="F24" s="22"/>
      <c r="G24" s="20"/>
      <c r="H24" s="8" t="s">
        <v>3045</v>
      </c>
    </row>
    <row r="25" ht="12.75" customHeight="1" spans="1:8">
      <c r="A25" s="19" t="str">
        <f t="shared" si="0"/>
        <v/>
      </c>
      <c r="B25" s="20"/>
      <c r="C25" s="21"/>
      <c r="D25" s="53"/>
      <c r="E25" s="22"/>
      <c r="F25" s="22"/>
      <c r="G25" s="20"/>
      <c r="H25" s="8" t="s">
        <v>3046</v>
      </c>
    </row>
    <row r="26" ht="12.75" customHeight="1" spans="1:8">
      <c r="A26" s="19" t="str">
        <f t="shared" si="0"/>
        <v/>
      </c>
      <c r="B26" s="20"/>
      <c r="C26" s="21"/>
      <c r="D26" s="53"/>
      <c r="E26" s="22"/>
      <c r="F26" s="22"/>
      <c r="G26" s="20"/>
      <c r="H26" s="8" t="s">
        <v>3047</v>
      </c>
    </row>
    <row r="27" customHeight="1" spans="1:7">
      <c r="A27" s="23" t="s">
        <v>1564</v>
      </c>
      <c r="B27" s="24"/>
      <c r="C27" s="23"/>
      <c r="D27" s="23"/>
      <c r="E27" s="30">
        <f>SUM(E7:E26)</f>
        <v>0</v>
      </c>
      <c r="F27" s="30">
        <f>SUM(F7:F26)</f>
        <v>0</v>
      </c>
      <c r="G27" s="26"/>
    </row>
    <row r="28" customHeight="1" spans="1:8">
      <c r="A28" s="9" t="str">
        <f>基本信息输入表!$K$6&amp;"填表人："&amp;基本信息输入表!$M$95</f>
        <v>产权持有单位填表人：</v>
      </c>
      <c r="F28" s="9" t="str">
        <f>"评估人员："&amp;基本信息输入表!$Q$95</f>
        <v>评估人员：</v>
      </c>
      <c r="H28" s="9" t="s">
        <v>1523</v>
      </c>
    </row>
    <row r="29" customHeight="1" spans="1:1">
      <c r="A29" s="9" t="str">
        <f>"填表日期："&amp;YEAR(基本信息输入表!$O$95)&amp;"年"&amp;MONTH(基本信息输入表!$O$95)&amp;"月"&amp;DAY(基本信息输入表!$O$95)&amp;"日"</f>
        <v>填表日期：1900年1月0日</v>
      </c>
    </row>
  </sheetData>
  <mergeCells count="4">
    <mergeCell ref="A2:G2"/>
    <mergeCell ref="A3:G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6">
    <pageSetUpPr fitToPage="1"/>
  </sheetPr>
  <dimension ref="A1:I29"/>
  <sheetViews>
    <sheetView showGridLines="0" zoomScale="96" zoomScaleNormal="96" workbookViewId="0">
      <selection activeCell="C23" sqref="C23"/>
    </sheetView>
  </sheetViews>
  <sheetFormatPr defaultColWidth="9" defaultRowHeight="15.75" customHeight="1"/>
  <cols>
    <col min="1" max="1" width="7.66666666666667" style="9" customWidth="1"/>
    <col min="2" max="2" width="20.6666666666667" style="9" customWidth="1"/>
    <col min="3" max="3" width="12.6666666666667" style="9" customWidth="1"/>
    <col min="4" max="5" width="12.1666666666667" style="9" customWidth="1"/>
    <col min="6" max="7" width="15.6666666666667" style="9" customWidth="1"/>
    <col min="8" max="8" width="14.6666666666667" style="9" customWidth="1"/>
    <col min="9" max="10" width="9" style="9" customWidth="1"/>
    <col min="11" max="16384" width="9" style="9"/>
  </cols>
  <sheetData>
    <row r="1" customHeight="1" spans="1:1">
      <c r="A1" s="10" t="s">
        <v>0</v>
      </c>
    </row>
    <row r="2" s="7" customFormat="1" ht="30" customHeight="1" spans="1:1">
      <c r="A2" s="11" t="s">
        <v>3048</v>
      </c>
    </row>
    <row r="3" customHeight="1" spans="1:1">
      <c r="A3" s="8" t="str">
        <f>"评估基准日："&amp;TEXT(基本信息输入表!M7,"yyyy年mm月dd日")</f>
        <v>评估基准日：2024年04月30日</v>
      </c>
    </row>
    <row r="4" ht="14.25" customHeight="1" spans="1:8">
      <c r="A4" s="8"/>
      <c r="B4" s="8"/>
      <c r="C4" s="8"/>
      <c r="D4" s="8"/>
      <c r="E4" s="8"/>
      <c r="F4" s="8"/>
      <c r="G4" s="8"/>
      <c r="H4" s="13" t="s">
        <v>3049</v>
      </c>
    </row>
    <row r="5" customHeight="1" spans="1:8">
      <c r="A5" s="14" t="str">
        <f>基本信息输入表!K6&amp;"："&amp;基本信息输入表!M6</f>
        <v>产权持有单位：昆明中石油昆仑车用天然气有限公司</v>
      </c>
      <c r="B5" s="15"/>
      <c r="C5" s="15"/>
      <c r="H5" s="13" t="s">
        <v>1484</v>
      </c>
    </row>
    <row r="6" s="8" customFormat="1" customHeight="1" spans="1:9">
      <c r="A6" s="17" t="s">
        <v>4</v>
      </c>
      <c r="B6" s="17" t="s">
        <v>3050</v>
      </c>
      <c r="C6" s="17" t="s">
        <v>1187</v>
      </c>
      <c r="D6" s="17" t="s">
        <v>2774</v>
      </c>
      <c r="E6" s="17" t="s">
        <v>3051</v>
      </c>
      <c r="F6" s="18" t="s">
        <v>6</v>
      </c>
      <c r="G6" s="17" t="s">
        <v>7</v>
      </c>
      <c r="H6" s="17" t="s">
        <v>176</v>
      </c>
      <c r="I6" s="8" t="s">
        <v>1501</v>
      </c>
    </row>
    <row r="7" ht="12.75" customHeight="1" spans="1:9">
      <c r="A7" s="19" t="str">
        <f>IF(B7="","",ROW()-6)</f>
        <v/>
      </c>
      <c r="B7" s="20"/>
      <c r="C7" s="21"/>
      <c r="D7" s="21"/>
      <c r="E7" s="35"/>
      <c r="F7" s="22"/>
      <c r="G7" s="22"/>
      <c r="H7" s="20"/>
      <c r="I7" s="8" t="s">
        <v>3052</v>
      </c>
    </row>
    <row r="8" ht="12.75" customHeight="1" spans="1:9">
      <c r="A8" s="19" t="str">
        <f t="shared" ref="A8:A26" si="0">IF(B8="","",ROW()-6)</f>
        <v/>
      </c>
      <c r="B8" s="20"/>
      <c r="C8" s="21"/>
      <c r="D8" s="21"/>
      <c r="E8" s="35"/>
      <c r="F8" s="22"/>
      <c r="G8" s="22"/>
      <c r="H8" s="20"/>
      <c r="I8" s="8" t="s">
        <v>3053</v>
      </c>
    </row>
    <row r="9" ht="12.75" customHeight="1" spans="1:9">
      <c r="A9" s="19" t="str">
        <f t="shared" si="0"/>
        <v/>
      </c>
      <c r="B9" s="20"/>
      <c r="C9" s="21"/>
      <c r="D9" s="21"/>
      <c r="E9" s="35"/>
      <c r="F9" s="22"/>
      <c r="G9" s="22"/>
      <c r="H9" s="20"/>
      <c r="I9" s="8" t="s">
        <v>3054</v>
      </c>
    </row>
    <row r="10" ht="12.75" customHeight="1" spans="1:9">
      <c r="A10" s="19" t="str">
        <f t="shared" si="0"/>
        <v/>
      </c>
      <c r="B10" s="20"/>
      <c r="C10" s="21"/>
      <c r="D10" s="21"/>
      <c r="E10" s="35"/>
      <c r="F10" s="22"/>
      <c r="G10" s="22"/>
      <c r="H10" s="20"/>
      <c r="I10" s="8" t="s">
        <v>3055</v>
      </c>
    </row>
    <row r="11" ht="12.75" customHeight="1" spans="1:9">
      <c r="A11" s="19" t="str">
        <f t="shared" si="0"/>
        <v/>
      </c>
      <c r="B11" s="20"/>
      <c r="C11" s="21"/>
      <c r="D11" s="21"/>
      <c r="E11" s="35"/>
      <c r="F11" s="22"/>
      <c r="G11" s="22"/>
      <c r="H11" s="20"/>
      <c r="I11" s="8" t="s">
        <v>3056</v>
      </c>
    </row>
    <row r="12" ht="12.75" customHeight="1" spans="1:9">
      <c r="A12" s="19" t="str">
        <f t="shared" si="0"/>
        <v/>
      </c>
      <c r="B12" s="20"/>
      <c r="C12" s="21"/>
      <c r="D12" s="21"/>
      <c r="E12" s="35"/>
      <c r="F12" s="22"/>
      <c r="G12" s="22"/>
      <c r="H12" s="20"/>
      <c r="I12" s="8" t="s">
        <v>3057</v>
      </c>
    </row>
    <row r="13" ht="12.75" customHeight="1" spans="1:9">
      <c r="A13" s="19" t="str">
        <f t="shared" si="0"/>
        <v/>
      </c>
      <c r="B13" s="20"/>
      <c r="C13" s="21"/>
      <c r="D13" s="21"/>
      <c r="E13" s="35"/>
      <c r="F13" s="22"/>
      <c r="G13" s="22"/>
      <c r="H13" s="20"/>
      <c r="I13" s="8" t="s">
        <v>3058</v>
      </c>
    </row>
    <row r="14" ht="12.75" customHeight="1" spans="1:9">
      <c r="A14" s="19" t="str">
        <f t="shared" si="0"/>
        <v/>
      </c>
      <c r="B14" s="20"/>
      <c r="C14" s="21"/>
      <c r="D14" s="21"/>
      <c r="E14" s="35"/>
      <c r="F14" s="22"/>
      <c r="G14" s="22"/>
      <c r="H14" s="20"/>
      <c r="I14" s="8" t="s">
        <v>3059</v>
      </c>
    </row>
    <row r="15" ht="12.75" customHeight="1" spans="1:9">
      <c r="A15" s="19" t="str">
        <f t="shared" si="0"/>
        <v/>
      </c>
      <c r="B15" s="20"/>
      <c r="C15" s="21"/>
      <c r="D15" s="21"/>
      <c r="E15" s="35"/>
      <c r="F15" s="22"/>
      <c r="G15" s="22"/>
      <c r="H15" s="20"/>
      <c r="I15" s="8" t="s">
        <v>3060</v>
      </c>
    </row>
    <row r="16" ht="12.75" customHeight="1" spans="1:9">
      <c r="A16" s="19" t="str">
        <f t="shared" si="0"/>
        <v/>
      </c>
      <c r="B16" s="20"/>
      <c r="C16" s="21"/>
      <c r="D16" s="21"/>
      <c r="E16" s="35"/>
      <c r="F16" s="22"/>
      <c r="G16" s="22"/>
      <c r="H16" s="20"/>
      <c r="I16" s="8" t="s">
        <v>3061</v>
      </c>
    </row>
    <row r="17" ht="12.75" customHeight="1" spans="1:9">
      <c r="A17" s="19" t="str">
        <f t="shared" si="0"/>
        <v/>
      </c>
      <c r="B17" s="20"/>
      <c r="C17" s="21"/>
      <c r="D17" s="21"/>
      <c r="E17" s="35"/>
      <c r="F17" s="22"/>
      <c r="G17" s="22"/>
      <c r="H17" s="20"/>
      <c r="I17" s="8" t="s">
        <v>3062</v>
      </c>
    </row>
    <row r="18" ht="12.75" customHeight="1" spans="1:9">
      <c r="A18" s="19" t="str">
        <f t="shared" si="0"/>
        <v/>
      </c>
      <c r="B18" s="20"/>
      <c r="C18" s="21"/>
      <c r="D18" s="21"/>
      <c r="E18" s="35"/>
      <c r="F18" s="22"/>
      <c r="G18" s="22"/>
      <c r="H18" s="20"/>
      <c r="I18" s="8" t="s">
        <v>3063</v>
      </c>
    </row>
    <row r="19" ht="12.75" customHeight="1" spans="1:9">
      <c r="A19" s="19" t="str">
        <f t="shared" si="0"/>
        <v/>
      </c>
      <c r="B19" s="20"/>
      <c r="C19" s="21"/>
      <c r="D19" s="21"/>
      <c r="E19" s="35"/>
      <c r="F19" s="22"/>
      <c r="G19" s="22"/>
      <c r="H19" s="20"/>
      <c r="I19" s="8" t="s">
        <v>3064</v>
      </c>
    </row>
    <row r="20" ht="12.75" customHeight="1" spans="1:9">
      <c r="A20" s="19" t="str">
        <f t="shared" si="0"/>
        <v/>
      </c>
      <c r="B20" s="20"/>
      <c r="C20" s="21"/>
      <c r="D20" s="21"/>
      <c r="E20" s="35"/>
      <c r="F20" s="22"/>
      <c r="G20" s="22"/>
      <c r="H20" s="20"/>
      <c r="I20" s="8" t="s">
        <v>3065</v>
      </c>
    </row>
    <row r="21" ht="12.75" customHeight="1" spans="1:9">
      <c r="A21" s="19" t="str">
        <f t="shared" si="0"/>
        <v/>
      </c>
      <c r="B21" s="20"/>
      <c r="C21" s="21"/>
      <c r="D21" s="21"/>
      <c r="E21" s="35"/>
      <c r="F21" s="22"/>
      <c r="G21" s="22"/>
      <c r="H21" s="20"/>
      <c r="I21" s="8" t="s">
        <v>3066</v>
      </c>
    </row>
    <row r="22" ht="12.75" customHeight="1" spans="1:9">
      <c r="A22" s="19" t="str">
        <f t="shared" si="0"/>
        <v/>
      </c>
      <c r="B22" s="20"/>
      <c r="C22" s="21"/>
      <c r="D22" s="21"/>
      <c r="E22" s="35"/>
      <c r="F22" s="22"/>
      <c r="G22" s="22"/>
      <c r="H22" s="20"/>
      <c r="I22" s="8" t="s">
        <v>3067</v>
      </c>
    </row>
    <row r="23" ht="12.75" customHeight="1" spans="1:9">
      <c r="A23" s="19" t="str">
        <f t="shared" si="0"/>
        <v/>
      </c>
      <c r="B23" s="20"/>
      <c r="C23" s="21"/>
      <c r="D23" s="21"/>
      <c r="E23" s="35"/>
      <c r="F23" s="22"/>
      <c r="G23" s="22"/>
      <c r="H23" s="20"/>
      <c r="I23" s="8" t="s">
        <v>3068</v>
      </c>
    </row>
    <row r="24" ht="12.75" customHeight="1" spans="1:9">
      <c r="A24" s="19" t="str">
        <f t="shared" si="0"/>
        <v/>
      </c>
      <c r="B24" s="20"/>
      <c r="C24" s="21"/>
      <c r="D24" s="21"/>
      <c r="E24" s="35"/>
      <c r="F24" s="22"/>
      <c r="G24" s="22"/>
      <c r="H24" s="20"/>
      <c r="I24" s="8" t="s">
        <v>3069</v>
      </c>
    </row>
    <row r="25" ht="12.75" customHeight="1" spans="1:9">
      <c r="A25" s="19" t="str">
        <f t="shared" si="0"/>
        <v/>
      </c>
      <c r="B25" s="20"/>
      <c r="C25" s="21"/>
      <c r="D25" s="21"/>
      <c r="E25" s="35"/>
      <c r="F25" s="22"/>
      <c r="G25" s="22"/>
      <c r="H25" s="20"/>
      <c r="I25" s="8" t="s">
        <v>3070</v>
      </c>
    </row>
    <row r="26" ht="12.75" customHeight="1" spans="1:9">
      <c r="A26" s="19" t="str">
        <f t="shared" si="0"/>
        <v/>
      </c>
      <c r="B26" s="20"/>
      <c r="C26" s="21"/>
      <c r="D26" s="21"/>
      <c r="E26" s="35"/>
      <c r="F26" s="22"/>
      <c r="G26" s="22"/>
      <c r="H26" s="20"/>
      <c r="I26" s="8" t="s">
        <v>3071</v>
      </c>
    </row>
    <row r="27" customHeight="1" spans="1:8">
      <c r="A27" s="23" t="s">
        <v>1564</v>
      </c>
      <c r="B27" s="24"/>
      <c r="C27" s="23"/>
      <c r="D27" s="23"/>
      <c r="E27" s="51"/>
      <c r="F27" s="30">
        <f>SUM(F7:F26)</f>
        <v>0</v>
      </c>
      <c r="G27" s="30">
        <f>SUM(G7:G26)</f>
        <v>0</v>
      </c>
      <c r="H27" s="26"/>
    </row>
    <row r="28" customHeight="1" spans="1:9">
      <c r="A28" s="9" t="str">
        <f>基本信息输入表!$K$6&amp;"填表人："&amp;基本信息输入表!$M$96</f>
        <v>产权持有单位填表人：</v>
      </c>
      <c r="G28" s="9" t="str">
        <f>"评估人员："&amp;基本信息输入表!$Q$96</f>
        <v>评估人员：</v>
      </c>
      <c r="I28" s="9" t="s">
        <v>1523</v>
      </c>
    </row>
    <row r="29" customHeight="1" spans="1:1">
      <c r="A29" s="9" t="str">
        <f>"填表日期："&amp;YEAR(基本信息输入表!$O$96)&amp;"年"&amp;MONTH(基本信息输入表!$O$96)&amp;"月"&amp;DAY(基本信息输入表!$O$96)&amp;"日"</f>
        <v>填表日期：1900年1月0日</v>
      </c>
    </row>
  </sheetData>
  <mergeCells count="4">
    <mergeCell ref="A2:H2"/>
    <mergeCell ref="A3:H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7">
    <pageSetUpPr fitToPage="1"/>
  </sheetPr>
  <dimension ref="A1:H29"/>
  <sheetViews>
    <sheetView showGridLines="0" zoomScale="96" zoomScaleNormal="96" workbookViewId="0">
      <selection activeCell="C23" sqref="C23"/>
    </sheetView>
  </sheetViews>
  <sheetFormatPr defaultColWidth="9" defaultRowHeight="15.75" customHeight="1" outlineLevelCol="7"/>
  <cols>
    <col min="1" max="1" width="5.66666666666667" style="9" customWidth="1"/>
    <col min="2" max="2" width="23.6666666666667" style="9" customWidth="1"/>
    <col min="3" max="3" width="12" style="9" customWidth="1"/>
    <col min="4" max="4" width="18.6666666666667" style="9" customWidth="1"/>
    <col min="5" max="6" width="15.6666666666667" style="9" customWidth="1"/>
    <col min="7" max="7" width="15.5" style="9" customWidth="1"/>
    <col min="8" max="9" width="9" style="9" customWidth="1"/>
    <col min="10" max="16384" width="9" style="9"/>
  </cols>
  <sheetData>
    <row r="1" customHeight="1" spans="1:1">
      <c r="A1" s="10" t="s">
        <v>0</v>
      </c>
    </row>
    <row r="2" s="7" customFormat="1" ht="30" customHeight="1" spans="1:1">
      <c r="A2" s="11" t="s">
        <v>3072</v>
      </c>
    </row>
    <row r="3" customHeight="1" spans="1:1">
      <c r="A3" s="8" t="str">
        <f>"评估基准日："&amp;TEXT(基本信息输入表!M7,"yyyy年mm月dd日")</f>
        <v>评估基准日：2024年04月30日</v>
      </c>
    </row>
    <row r="4" ht="14.25" customHeight="1" spans="1:7">
      <c r="A4" s="8"/>
      <c r="B4" s="8"/>
      <c r="C4" s="8"/>
      <c r="D4" s="8"/>
      <c r="E4" s="8"/>
      <c r="F4" s="8"/>
      <c r="G4" s="13" t="s">
        <v>3073</v>
      </c>
    </row>
    <row r="5" customHeight="1" spans="1:7">
      <c r="A5" s="14" t="str">
        <f>基本信息输入表!K6&amp;"："&amp;基本信息输入表!M6</f>
        <v>产权持有单位：昆明中石油昆仑车用天然气有限公司</v>
      </c>
      <c r="B5" s="15"/>
      <c r="C5" s="15"/>
      <c r="D5" s="15"/>
      <c r="G5" s="13" t="s">
        <v>1484</v>
      </c>
    </row>
    <row r="6" s="8" customFormat="1" customHeight="1" spans="1:8">
      <c r="A6" s="17" t="s">
        <v>4</v>
      </c>
      <c r="B6" s="17" t="s">
        <v>1104</v>
      </c>
      <c r="C6" s="17" t="s">
        <v>1187</v>
      </c>
      <c r="D6" s="17" t="s">
        <v>1615</v>
      </c>
      <c r="E6" s="18" t="s">
        <v>6</v>
      </c>
      <c r="F6" s="17" t="s">
        <v>7</v>
      </c>
      <c r="G6" s="17" t="s">
        <v>176</v>
      </c>
      <c r="H6" s="8" t="s">
        <v>1501</v>
      </c>
    </row>
    <row r="7" ht="12.75" customHeight="1" spans="1:8">
      <c r="A7" s="19" t="str">
        <f>IF(B7="","",ROW()-6)</f>
        <v/>
      </c>
      <c r="B7" s="20"/>
      <c r="C7" s="21"/>
      <c r="D7" s="20"/>
      <c r="E7" s="22"/>
      <c r="F7" s="22"/>
      <c r="G7" s="20"/>
      <c r="H7" s="8" t="s">
        <v>3074</v>
      </c>
    </row>
    <row r="8" ht="12.75" customHeight="1" spans="1:8">
      <c r="A8" s="19" t="str">
        <f t="shared" ref="A8:A26" si="0">IF(B8="","",ROW()-6)</f>
        <v/>
      </c>
      <c r="B8" s="20"/>
      <c r="C8" s="21"/>
      <c r="D8" s="20"/>
      <c r="E8" s="22"/>
      <c r="F8" s="22"/>
      <c r="G8" s="20"/>
      <c r="H8" s="8" t="s">
        <v>3075</v>
      </c>
    </row>
    <row r="9" ht="12.75" customHeight="1" spans="1:8">
      <c r="A9" s="19" t="str">
        <f t="shared" si="0"/>
        <v/>
      </c>
      <c r="B9" s="20"/>
      <c r="C9" s="21"/>
      <c r="D9" s="20"/>
      <c r="E9" s="22"/>
      <c r="F9" s="22"/>
      <c r="G9" s="20"/>
      <c r="H9" s="8" t="s">
        <v>3076</v>
      </c>
    </row>
    <row r="10" ht="12.75" customHeight="1" spans="1:8">
      <c r="A10" s="19" t="str">
        <f t="shared" si="0"/>
        <v/>
      </c>
      <c r="B10" s="20"/>
      <c r="C10" s="21"/>
      <c r="D10" s="20"/>
      <c r="E10" s="22"/>
      <c r="F10" s="22"/>
      <c r="G10" s="20"/>
      <c r="H10" s="8" t="s">
        <v>3077</v>
      </c>
    </row>
    <row r="11" ht="12.75" customHeight="1" spans="1:8">
      <c r="A11" s="19" t="str">
        <f t="shared" si="0"/>
        <v/>
      </c>
      <c r="B11" s="20"/>
      <c r="C11" s="21"/>
      <c r="D11" s="20"/>
      <c r="E11" s="22"/>
      <c r="F11" s="22"/>
      <c r="G11" s="20"/>
      <c r="H11" s="8" t="s">
        <v>3078</v>
      </c>
    </row>
    <row r="12" ht="12.75" customHeight="1" spans="1:8">
      <c r="A12" s="19" t="str">
        <f t="shared" si="0"/>
        <v/>
      </c>
      <c r="B12" s="20"/>
      <c r="C12" s="21"/>
      <c r="D12" s="20"/>
      <c r="E12" s="22"/>
      <c r="F12" s="22"/>
      <c r="G12" s="20"/>
      <c r="H12" s="8" t="s">
        <v>3079</v>
      </c>
    </row>
    <row r="13" ht="12.75" customHeight="1" spans="1:8">
      <c r="A13" s="19" t="str">
        <f t="shared" si="0"/>
        <v/>
      </c>
      <c r="B13" s="20"/>
      <c r="C13" s="21"/>
      <c r="D13" s="20"/>
      <c r="E13" s="22"/>
      <c r="F13" s="22"/>
      <c r="G13" s="20"/>
      <c r="H13" s="8" t="s">
        <v>3080</v>
      </c>
    </row>
    <row r="14" ht="12.75" customHeight="1" spans="1:8">
      <c r="A14" s="19" t="str">
        <f t="shared" si="0"/>
        <v/>
      </c>
      <c r="B14" s="20"/>
      <c r="C14" s="21"/>
      <c r="D14" s="20"/>
      <c r="E14" s="22"/>
      <c r="F14" s="22"/>
      <c r="G14" s="20"/>
      <c r="H14" s="8" t="s">
        <v>3081</v>
      </c>
    </row>
    <row r="15" ht="12.75" customHeight="1" spans="1:8">
      <c r="A15" s="19" t="str">
        <f t="shared" si="0"/>
        <v/>
      </c>
      <c r="B15" s="20"/>
      <c r="C15" s="21"/>
      <c r="D15" s="20"/>
      <c r="E15" s="22"/>
      <c r="F15" s="22"/>
      <c r="G15" s="20"/>
      <c r="H15" s="8" t="s">
        <v>3082</v>
      </c>
    </row>
    <row r="16" ht="12.75" customHeight="1" spans="1:8">
      <c r="A16" s="19" t="str">
        <f t="shared" si="0"/>
        <v/>
      </c>
      <c r="B16" s="20"/>
      <c r="C16" s="21"/>
      <c r="D16" s="20"/>
      <c r="E16" s="22"/>
      <c r="F16" s="22"/>
      <c r="G16" s="20"/>
      <c r="H16" s="8" t="s">
        <v>3083</v>
      </c>
    </row>
    <row r="17" ht="12.75" customHeight="1" spans="1:8">
      <c r="A17" s="19" t="str">
        <f t="shared" si="0"/>
        <v/>
      </c>
      <c r="B17" s="20"/>
      <c r="C17" s="21"/>
      <c r="D17" s="20"/>
      <c r="E17" s="22"/>
      <c r="F17" s="22"/>
      <c r="G17" s="20"/>
      <c r="H17" s="8" t="s">
        <v>3084</v>
      </c>
    </row>
    <row r="18" ht="12.75" customHeight="1" spans="1:8">
      <c r="A18" s="19" t="str">
        <f t="shared" si="0"/>
        <v/>
      </c>
      <c r="B18" s="20"/>
      <c r="C18" s="21"/>
      <c r="D18" s="20"/>
      <c r="E18" s="22"/>
      <c r="F18" s="22"/>
      <c r="G18" s="20"/>
      <c r="H18" s="8" t="s">
        <v>3085</v>
      </c>
    </row>
    <row r="19" ht="12.75" customHeight="1" spans="1:8">
      <c r="A19" s="19" t="str">
        <f t="shared" si="0"/>
        <v/>
      </c>
      <c r="B19" s="20"/>
      <c r="C19" s="21"/>
      <c r="D19" s="20"/>
      <c r="E19" s="22"/>
      <c r="F19" s="22"/>
      <c r="G19" s="20"/>
      <c r="H19" s="8" t="s">
        <v>3086</v>
      </c>
    </row>
    <row r="20" ht="12.75" customHeight="1" spans="1:8">
      <c r="A20" s="19" t="str">
        <f t="shared" si="0"/>
        <v/>
      </c>
      <c r="B20" s="20"/>
      <c r="C20" s="21"/>
      <c r="D20" s="20"/>
      <c r="E20" s="22"/>
      <c r="F20" s="22"/>
      <c r="G20" s="20"/>
      <c r="H20" s="8" t="s">
        <v>3087</v>
      </c>
    </row>
    <row r="21" ht="12.75" customHeight="1" spans="1:8">
      <c r="A21" s="19" t="str">
        <f t="shared" si="0"/>
        <v/>
      </c>
      <c r="B21" s="20"/>
      <c r="C21" s="21"/>
      <c r="D21" s="20"/>
      <c r="E21" s="22"/>
      <c r="F21" s="22"/>
      <c r="G21" s="20"/>
      <c r="H21" s="8" t="s">
        <v>3088</v>
      </c>
    </row>
    <row r="22" ht="12.75" customHeight="1" spans="1:8">
      <c r="A22" s="19" t="str">
        <f t="shared" si="0"/>
        <v/>
      </c>
      <c r="B22" s="20"/>
      <c r="C22" s="21"/>
      <c r="D22" s="20"/>
      <c r="E22" s="22"/>
      <c r="F22" s="22"/>
      <c r="G22" s="20"/>
      <c r="H22" s="8" t="s">
        <v>3089</v>
      </c>
    </row>
    <row r="23" ht="12.75" customHeight="1" spans="1:8">
      <c r="A23" s="19" t="str">
        <f t="shared" si="0"/>
        <v/>
      </c>
      <c r="B23" s="20"/>
      <c r="C23" s="21"/>
      <c r="D23" s="20"/>
      <c r="E23" s="22"/>
      <c r="F23" s="22"/>
      <c r="G23" s="20"/>
      <c r="H23" s="8" t="s">
        <v>3090</v>
      </c>
    </row>
    <row r="24" ht="12.75" customHeight="1" spans="1:8">
      <c r="A24" s="19" t="str">
        <f t="shared" si="0"/>
        <v/>
      </c>
      <c r="B24" s="20"/>
      <c r="C24" s="21"/>
      <c r="D24" s="20"/>
      <c r="E24" s="22"/>
      <c r="F24" s="22"/>
      <c r="G24" s="20"/>
      <c r="H24" s="8" t="s">
        <v>3091</v>
      </c>
    </row>
    <row r="25" ht="12.75" customHeight="1" spans="1:8">
      <c r="A25" s="19" t="str">
        <f t="shared" si="0"/>
        <v/>
      </c>
      <c r="B25" s="20"/>
      <c r="C25" s="21"/>
      <c r="D25" s="20"/>
      <c r="E25" s="22"/>
      <c r="F25" s="22"/>
      <c r="G25" s="20"/>
      <c r="H25" s="8" t="s">
        <v>3092</v>
      </c>
    </row>
    <row r="26" ht="12.75" customHeight="1" spans="1:8">
      <c r="A26" s="19" t="str">
        <f t="shared" si="0"/>
        <v/>
      </c>
      <c r="B26" s="20"/>
      <c r="C26" s="21"/>
      <c r="D26" s="20"/>
      <c r="E26" s="22"/>
      <c r="F26" s="22"/>
      <c r="G26" s="20"/>
      <c r="H26" s="8" t="s">
        <v>3093</v>
      </c>
    </row>
    <row r="27" customHeight="1" spans="1:7">
      <c r="A27" s="23" t="s">
        <v>1564</v>
      </c>
      <c r="B27" s="24"/>
      <c r="C27" s="23"/>
      <c r="D27" s="23"/>
      <c r="E27" s="30">
        <f>SUM(E7:E26)</f>
        <v>0</v>
      </c>
      <c r="F27" s="30">
        <f>SUM(F7:F26)</f>
        <v>0</v>
      </c>
      <c r="G27" s="26"/>
    </row>
    <row r="28" customHeight="1" spans="1:8">
      <c r="A28" s="9" t="str">
        <f>基本信息输入表!$K$6&amp;"填表人："&amp;基本信息输入表!$M$97</f>
        <v>产权持有单位填表人：</v>
      </c>
      <c r="F28" s="9" t="str">
        <f>"评估人员："&amp;基本信息输入表!$Q$97</f>
        <v>评估人员：</v>
      </c>
      <c r="H28" s="9" t="s">
        <v>1523</v>
      </c>
    </row>
    <row r="29" customHeight="1" spans="1:1">
      <c r="A29" s="9" t="str">
        <f>"填表日期："&amp;YEAR(基本信息输入表!$O$97)&amp;"年"&amp;MONTH(基本信息输入表!$O$97)&amp;"月"&amp;DAY(基本信息输入表!$O$97)&amp;"日"</f>
        <v>填表日期：1900年1月0日</v>
      </c>
    </row>
  </sheetData>
  <mergeCells count="4">
    <mergeCell ref="A2:G2"/>
    <mergeCell ref="A3:G3"/>
    <mergeCell ref="A5:D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96"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8">
    <pageSetUpPr fitToPage="1"/>
  </sheetPr>
  <dimension ref="A1:G28"/>
  <sheetViews>
    <sheetView showGridLines="0" zoomScale="96" zoomScaleNormal="96" topLeftCell="B5" workbookViewId="0">
      <selection activeCell="G22" sqref="G22"/>
    </sheetView>
  </sheetViews>
  <sheetFormatPr defaultColWidth="9" defaultRowHeight="15.75" customHeight="1" outlineLevelCol="6"/>
  <cols>
    <col min="1" max="1" width="6.16666666666667" style="40" customWidth="1"/>
    <col min="2" max="2" width="25.5" style="40" customWidth="1"/>
    <col min="3" max="5" width="18.6666666666667" style="40" customWidth="1"/>
    <col min="6" max="6" width="17.1666666666667" style="40" customWidth="1"/>
    <col min="7" max="8" width="9" style="40" customWidth="1"/>
    <col min="9" max="16384" width="9" style="40"/>
  </cols>
  <sheetData>
    <row r="1" customHeight="1" spans="1:1">
      <c r="A1" s="41" t="s">
        <v>0</v>
      </c>
    </row>
    <row r="2" s="38" customFormat="1" ht="30" customHeight="1" spans="1:1">
      <c r="A2" s="42" t="s">
        <v>3094</v>
      </c>
    </row>
    <row r="3" customHeight="1" spans="1:1">
      <c r="A3" s="39" t="str">
        <f>"评估基准日："&amp;TEXT(基本信息输入表!M7,"yyyy年mm月dd日")</f>
        <v>评估基准日：2024年04月30日</v>
      </c>
    </row>
    <row r="4" ht="14.25" customHeight="1" spans="1:6">
      <c r="A4" s="39"/>
      <c r="B4" s="39"/>
      <c r="C4" s="39"/>
      <c r="D4" s="39"/>
      <c r="E4" s="39"/>
      <c r="F4" s="43" t="s">
        <v>3095</v>
      </c>
    </row>
    <row r="5" customHeight="1" spans="1:6">
      <c r="A5" s="44" t="str">
        <f>基本信息输入表!K6&amp;"："&amp;基本信息输入表!M6</f>
        <v>产权持有单位：昆明中石油昆仑车用天然气有限公司</v>
      </c>
      <c r="B5" s="44"/>
      <c r="C5" s="44"/>
      <c r="F5" s="43" t="s">
        <v>840</v>
      </c>
    </row>
    <row r="6" s="39" customFormat="1" customHeight="1" spans="1:6">
      <c r="A6" s="45" t="s">
        <v>863</v>
      </c>
      <c r="B6" s="45" t="s">
        <v>5</v>
      </c>
      <c r="C6" s="45" t="s">
        <v>6</v>
      </c>
      <c r="D6" s="45" t="s">
        <v>7</v>
      </c>
      <c r="E6" s="45" t="s">
        <v>8</v>
      </c>
      <c r="F6" s="45" t="s">
        <v>683</v>
      </c>
    </row>
    <row r="7" customHeight="1" spans="1:6">
      <c r="A7" s="45" t="s">
        <v>3096</v>
      </c>
      <c r="B7" s="46" t="s">
        <v>365</v>
      </c>
      <c r="C7" s="47">
        <f>'6-1长期借款'!I27</f>
        <v>0</v>
      </c>
      <c r="D7" s="47">
        <f>'6-1长期借款'!J27</f>
        <v>0</v>
      </c>
      <c r="E7" s="47">
        <f t="shared" ref="E7:E14" si="0">D7-C7</f>
        <v>0</v>
      </c>
      <c r="F7" s="47" t="str">
        <f t="shared" ref="F7:F14" si="1">IF(C7=0,"",E7/C7*100)</f>
        <v/>
      </c>
    </row>
    <row r="8" customHeight="1" spans="1:6">
      <c r="A8" s="45" t="s">
        <v>3097</v>
      </c>
      <c r="B8" s="46" t="s">
        <v>367</v>
      </c>
      <c r="C8" s="47">
        <f>'6-2应付债券'!G27</f>
        <v>0</v>
      </c>
      <c r="D8" s="47">
        <f>'6-2应付债券'!H27</f>
        <v>0</v>
      </c>
      <c r="E8" s="47">
        <f t="shared" si="0"/>
        <v>0</v>
      </c>
      <c r="F8" s="47" t="str">
        <f t="shared" si="1"/>
        <v/>
      </c>
    </row>
    <row r="9" customHeight="1" spans="1:6">
      <c r="A9" s="45" t="s">
        <v>3098</v>
      </c>
      <c r="B9" s="48" t="s">
        <v>369</v>
      </c>
      <c r="C9" s="47">
        <f>'6-3租赁负债'!E27</f>
        <v>0</v>
      </c>
      <c r="D9" s="47">
        <f>'6-3租赁负债'!F27</f>
        <v>0</v>
      </c>
      <c r="E9" s="47">
        <f t="shared" si="0"/>
        <v>0</v>
      </c>
      <c r="F9" s="47" t="str">
        <f t="shared" si="1"/>
        <v/>
      </c>
    </row>
    <row r="10" customHeight="1" spans="1:6">
      <c r="A10" s="45" t="s">
        <v>3099</v>
      </c>
      <c r="B10" s="49" t="s">
        <v>371</v>
      </c>
      <c r="C10" s="47">
        <f>'6-4长期应付款'!E27</f>
        <v>0</v>
      </c>
      <c r="D10" s="47">
        <f>'6-4长期应付款'!F27</f>
        <v>0</v>
      </c>
      <c r="E10" s="47">
        <f t="shared" si="0"/>
        <v>0</v>
      </c>
      <c r="F10" s="47" t="str">
        <f t="shared" si="1"/>
        <v/>
      </c>
    </row>
    <row r="11" customHeight="1" spans="1:6">
      <c r="A11" s="45" t="s">
        <v>3100</v>
      </c>
      <c r="B11" s="46" t="s">
        <v>374</v>
      </c>
      <c r="C11" s="47">
        <f>'6-5预计负债'!E27</f>
        <v>0</v>
      </c>
      <c r="D11" s="47">
        <f>'6-5预计负债'!F27</f>
        <v>0</v>
      </c>
      <c r="E11" s="47">
        <f t="shared" si="0"/>
        <v>0</v>
      </c>
      <c r="F11" s="47" t="str">
        <f t="shared" si="1"/>
        <v/>
      </c>
    </row>
    <row r="12" customHeight="1" spans="1:6">
      <c r="A12" s="45" t="s">
        <v>3101</v>
      </c>
      <c r="B12" s="49" t="s">
        <v>377</v>
      </c>
      <c r="C12" s="47">
        <f>'6-6递延收益'!G27</f>
        <v>0</v>
      </c>
      <c r="D12" s="47">
        <f>'6-6递延收益'!H27</f>
        <v>0</v>
      </c>
      <c r="E12" s="47">
        <f t="shared" si="0"/>
        <v>0</v>
      </c>
      <c r="F12" s="47" t="str">
        <f t="shared" si="1"/>
        <v/>
      </c>
    </row>
    <row r="13" customHeight="1" spans="1:6">
      <c r="A13" s="45" t="s">
        <v>3102</v>
      </c>
      <c r="B13" s="46" t="s">
        <v>380</v>
      </c>
      <c r="C13" s="47">
        <f>'6-7递延所得税负债'!D27</f>
        <v>0</v>
      </c>
      <c r="D13" s="47">
        <f>'6-7递延所得税负债'!E27</f>
        <v>0</v>
      </c>
      <c r="E13" s="47">
        <f t="shared" si="0"/>
        <v>0</v>
      </c>
      <c r="F13" s="47" t="str">
        <f t="shared" si="1"/>
        <v/>
      </c>
    </row>
    <row r="14" customHeight="1" spans="1:6">
      <c r="A14" s="45" t="s">
        <v>3103</v>
      </c>
      <c r="B14" s="46" t="s">
        <v>383</v>
      </c>
      <c r="C14" s="47">
        <f>'6-8其他非流动负债'!E27</f>
        <v>0</v>
      </c>
      <c r="D14" s="47">
        <f>'6-8其他非流动负债'!F27</f>
        <v>0</v>
      </c>
      <c r="E14" s="47">
        <f t="shared" si="0"/>
        <v>0</v>
      </c>
      <c r="F14" s="47" t="str">
        <f t="shared" si="1"/>
        <v/>
      </c>
    </row>
    <row r="15" customHeight="1" spans="1:6">
      <c r="A15" s="45"/>
      <c r="C15" s="47"/>
      <c r="D15" s="47"/>
      <c r="E15" s="47"/>
      <c r="F15" s="47"/>
    </row>
    <row r="16" customHeight="1" spans="1:6">
      <c r="A16" s="45"/>
      <c r="B16" s="46"/>
      <c r="C16" s="47"/>
      <c r="D16" s="47"/>
      <c r="E16" s="47"/>
      <c r="F16" s="47"/>
    </row>
    <row r="17" customHeight="1" spans="1:6">
      <c r="A17" s="45"/>
      <c r="B17" s="46"/>
      <c r="C17" s="47"/>
      <c r="D17" s="47"/>
      <c r="E17" s="47"/>
      <c r="F17" s="47"/>
    </row>
    <row r="18" customHeight="1" spans="1:6">
      <c r="A18" s="45"/>
      <c r="B18" s="46"/>
      <c r="C18" s="47"/>
      <c r="D18" s="47"/>
      <c r="E18" s="47"/>
      <c r="F18" s="47"/>
    </row>
    <row r="19" customHeight="1" spans="1:6">
      <c r="A19" s="45"/>
      <c r="B19" s="46"/>
      <c r="C19" s="47"/>
      <c r="D19" s="47"/>
      <c r="E19" s="47"/>
      <c r="F19" s="47"/>
    </row>
    <row r="20" customHeight="1" spans="1:6">
      <c r="A20" s="45"/>
      <c r="B20" s="46"/>
      <c r="C20" s="47"/>
      <c r="D20" s="47"/>
      <c r="E20" s="47"/>
      <c r="F20" s="47"/>
    </row>
    <row r="21" customHeight="1" spans="1:6">
      <c r="A21" s="45"/>
      <c r="B21" s="46"/>
      <c r="C21" s="47"/>
      <c r="D21" s="47"/>
      <c r="E21" s="47"/>
      <c r="F21" s="47"/>
    </row>
    <row r="22" customHeight="1" spans="1:6">
      <c r="A22" s="45"/>
      <c r="B22" s="46"/>
      <c r="C22" s="47"/>
      <c r="D22" s="47"/>
      <c r="E22" s="47"/>
      <c r="F22" s="47"/>
    </row>
    <row r="23" customHeight="1" spans="1:6">
      <c r="A23" s="45"/>
      <c r="B23" s="46"/>
      <c r="C23" s="47"/>
      <c r="D23" s="47"/>
      <c r="E23" s="47"/>
      <c r="F23" s="47"/>
    </row>
    <row r="24" customHeight="1" spans="1:6">
      <c r="A24" s="45"/>
      <c r="B24" s="46"/>
      <c r="C24" s="47"/>
      <c r="D24" s="47"/>
      <c r="E24" s="47"/>
      <c r="F24" s="47"/>
    </row>
    <row r="25" customHeight="1" spans="1:6">
      <c r="A25" s="45"/>
      <c r="B25" s="46"/>
      <c r="C25" s="47"/>
      <c r="D25" s="47"/>
      <c r="E25" s="47"/>
      <c r="F25" s="47"/>
    </row>
    <row r="26" customHeight="1" spans="1:6">
      <c r="A26" s="45"/>
      <c r="B26" s="46"/>
      <c r="C26" s="47"/>
      <c r="D26" s="47"/>
      <c r="E26" s="47"/>
      <c r="F26" s="47"/>
    </row>
    <row r="27" customHeight="1" spans="1:6">
      <c r="A27" s="45" t="s">
        <v>756</v>
      </c>
      <c r="B27" s="50"/>
      <c r="C27" s="47">
        <f>SUM(C7:C26)</f>
        <v>0</v>
      </c>
      <c r="D27" s="47">
        <f>SUM(D7:D26)</f>
        <v>0</v>
      </c>
      <c r="E27" s="47">
        <f>D27-C27</f>
        <v>0</v>
      </c>
      <c r="F27" s="47" t="str">
        <f>IF(C27=0,"",E27/C27*100)</f>
        <v/>
      </c>
    </row>
    <row r="28" customHeight="1" spans="4:7">
      <c r="D28" s="40" t="str">
        <f>"评估人员："&amp;基本信息输入表!$Q$98</f>
        <v>评估人员：</v>
      </c>
      <c r="G28" s="48" t="s">
        <v>837</v>
      </c>
    </row>
  </sheetData>
  <mergeCells count="4">
    <mergeCell ref="A2:F2"/>
    <mergeCell ref="A3:F3"/>
    <mergeCell ref="A5:C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88"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9">
    <pageSetUpPr fitToPage="1"/>
  </sheetPr>
  <dimension ref="A1:M29"/>
  <sheetViews>
    <sheetView showGridLines="0" zoomScale="96" zoomScaleNormal="96" topLeftCell="B1" workbookViewId="0">
      <selection activeCell="G22" sqref="G22"/>
    </sheetView>
  </sheetViews>
  <sheetFormatPr defaultColWidth="9" defaultRowHeight="15.75" customHeight="1"/>
  <cols>
    <col min="1" max="1" width="5.5" style="9" customWidth="1"/>
    <col min="2" max="2" width="20.5" style="9" customWidth="1"/>
    <col min="3" max="3" width="11.1666666666667" style="9" customWidth="1"/>
    <col min="4" max="8" width="13" style="9" customWidth="1"/>
    <col min="9" max="10" width="15.6666666666667" style="9" customWidth="1"/>
    <col min="11" max="11" width="12.6666666666667" style="9" customWidth="1"/>
    <col min="12" max="12" width="10.6666666666667" style="9" customWidth="1"/>
    <col min="13" max="14" width="9" style="9" customWidth="1"/>
    <col min="15" max="16384" width="9" style="9"/>
  </cols>
  <sheetData>
    <row r="1" customHeight="1" spans="1:1">
      <c r="A1" s="10" t="s">
        <v>0</v>
      </c>
    </row>
    <row r="2" s="7" customFormat="1" ht="30" customHeight="1" spans="1:1">
      <c r="A2" s="11" t="s">
        <v>3104</v>
      </c>
    </row>
    <row r="3" customHeight="1" spans="1:1">
      <c r="A3" s="8" t="str">
        <f>"评估基准日："&amp;TEXT(基本信息输入表!M7,"yyyy年mm月dd日")</f>
        <v>评估基准日：2024年04月30日</v>
      </c>
    </row>
    <row r="4" ht="14.25" customHeight="1" spans="1:12">
      <c r="A4" s="8"/>
      <c r="B4" s="8"/>
      <c r="C4" s="8"/>
      <c r="D4" s="8"/>
      <c r="E4" s="8"/>
      <c r="F4" s="8"/>
      <c r="G4" s="8"/>
      <c r="H4" s="8"/>
      <c r="I4" s="8"/>
      <c r="J4" s="8"/>
      <c r="K4" s="8"/>
      <c r="L4" s="13" t="s">
        <v>3105</v>
      </c>
    </row>
    <row r="5" customHeight="1" spans="1:12">
      <c r="A5" s="14" t="str">
        <f>基本信息输入表!K6&amp;"："&amp;基本信息输入表!M6</f>
        <v>产权持有单位：昆明中石油昆仑车用天然气有限公司</v>
      </c>
      <c r="B5" s="15"/>
      <c r="C5" s="15"/>
      <c r="D5" s="15"/>
      <c r="E5" s="15"/>
      <c r="F5" s="15"/>
      <c r="G5" s="15"/>
      <c r="L5" s="13" t="s">
        <v>840</v>
      </c>
    </row>
    <row r="6" s="8" customFormat="1" customHeight="1" spans="1:13">
      <c r="A6" s="17" t="s">
        <v>4</v>
      </c>
      <c r="B6" s="17" t="s">
        <v>2772</v>
      </c>
      <c r="C6" s="17" t="s">
        <v>2773</v>
      </c>
      <c r="D6" s="17" t="s">
        <v>1187</v>
      </c>
      <c r="E6" s="17" t="s">
        <v>2774</v>
      </c>
      <c r="F6" s="17" t="s">
        <v>2775</v>
      </c>
      <c r="G6" s="17" t="s">
        <v>887</v>
      </c>
      <c r="H6" s="17" t="s">
        <v>2776</v>
      </c>
      <c r="I6" s="18" t="s">
        <v>6</v>
      </c>
      <c r="J6" s="17" t="s">
        <v>7</v>
      </c>
      <c r="K6" s="17" t="s">
        <v>2777</v>
      </c>
      <c r="L6" s="17" t="s">
        <v>176</v>
      </c>
      <c r="M6" s="8" t="s">
        <v>1501</v>
      </c>
    </row>
    <row r="7" ht="12.75" customHeight="1" spans="1:13">
      <c r="A7" s="19" t="str">
        <f>IF(B7="","",ROW()-6)</f>
        <v/>
      </c>
      <c r="B7" s="20"/>
      <c r="C7" s="20"/>
      <c r="D7" s="21"/>
      <c r="E7" s="21"/>
      <c r="F7" s="35"/>
      <c r="G7" s="20"/>
      <c r="H7" s="22"/>
      <c r="I7" s="22"/>
      <c r="J7" s="22"/>
      <c r="K7" s="22"/>
      <c r="L7" s="20"/>
      <c r="M7" s="8" t="s">
        <v>3106</v>
      </c>
    </row>
    <row r="8" ht="12.75" customHeight="1" spans="1:13">
      <c r="A8" s="19" t="str">
        <f t="shared" ref="A8:A26" si="0">IF(B8="","",ROW()-6)</f>
        <v/>
      </c>
      <c r="B8" s="20"/>
      <c r="C8" s="20"/>
      <c r="D8" s="21"/>
      <c r="E8" s="21"/>
      <c r="F8" s="35"/>
      <c r="G8" s="20"/>
      <c r="H8" s="22"/>
      <c r="I8" s="22"/>
      <c r="J8" s="22"/>
      <c r="K8" s="22"/>
      <c r="L8" s="20"/>
      <c r="M8" s="8" t="s">
        <v>3107</v>
      </c>
    </row>
    <row r="9" ht="12.75" customHeight="1" spans="1:13">
      <c r="A9" s="19" t="str">
        <f t="shared" si="0"/>
        <v/>
      </c>
      <c r="B9" s="20"/>
      <c r="C9" s="20"/>
      <c r="D9" s="21"/>
      <c r="E9" s="21"/>
      <c r="F9" s="35"/>
      <c r="G9" s="20"/>
      <c r="H9" s="22"/>
      <c r="I9" s="22"/>
      <c r="J9" s="22"/>
      <c r="K9" s="22"/>
      <c r="L9" s="20"/>
      <c r="M9" s="8" t="s">
        <v>3108</v>
      </c>
    </row>
    <row r="10" ht="12.75" customHeight="1" spans="1:13">
      <c r="A10" s="19" t="str">
        <f t="shared" si="0"/>
        <v/>
      </c>
      <c r="B10" s="20"/>
      <c r="C10" s="20"/>
      <c r="D10" s="21"/>
      <c r="E10" s="21"/>
      <c r="F10" s="35"/>
      <c r="G10" s="20"/>
      <c r="H10" s="22"/>
      <c r="I10" s="22"/>
      <c r="J10" s="22"/>
      <c r="K10" s="22"/>
      <c r="L10" s="20"/>
      <c r="M10" s="8" t="s">
        <v>3109</v>
      </c>
    </row>
    <row r="11" ht="12.75" customHeight="1" spans="1:13">
      <c r="A11" s="19" t="str">
        <f t="shared" si="0"/>
        <v/>
      </c>
      <c r="B11" s="20"/>
      <c r="C11" s="20"/>
      <c r="D11" s="21"/>
      <c r="E11" s="21"/>
      <c r="F11" s="35"/>
      <c r="G11" s="20"/>
      <c r="H11" s="22"/>
      <c r="I11" s="22"/>
      <c r="J11" s="22"/>
      <c r="K11" s="22"/>
      <c r="L11" s="20"/>
      <c r="M11" s="8" t="s">
        <v>3110</v>
      </c>
    </row>
    <row r="12" ht="12.75" customHeight="1" spans="1:13">
      <c r="A12" s="19" t="str">
        <f t="shared" si="0"/>
        <v/>
      </c>
      <c r="B12" s="20"/>
      <c r="C12" s="20"/>
      <c r="D12" s="21"/>
      <c r="E12" s="21"/>
      <c r="F12" s="35"/>
      <c r="G12" s="20"/>
      <c r="H12" s="22"/>
      <c r="I12" s="22"/>
      <c r="J12" s="22"/>
      <c r="K12" s="22"/>
      <c r="L12" s="20"/>
      <c r="M12" s="8" t="s">
        <v>3111</v>
      </c>
    </row>
    <row r="13" ht="12.75" customHeight="1" spans="1:13">
      <c r="A13" s="19" t="str">
        <f t="shared" si="0"/>
        <v/>
      </c>
      <c r="B13" s="20"/>
      <c r="C13" s="20"/>
      <c r="D13" s="21"/>
      <c r="E13" s="21"/>
      <c r="F13" s="35"/>
      <c r="G13" s="20"/>
      <c r="H13" s="22"/>
      <c r="I13" s="22"/>
      <c r="J13" s="22"/>
      <c r="K13" s="22"/>
      <c r="L13" s="20"/>
      <c r="M13" s="8" t="s">
        <v>3112</v>
      </c>
    </row>
    <row r="14" ht="12.75" customHeight="1" spans="1:13">
      <c r="A14" s="19" t="str">
        <f t="shared" si="0"/>
        <v/>
      </c>
      <c r="B14" s="20"/>
      <c r="C14" s="20"/>
      <c r="D14" s="21"/>
      <c r="E14" s="21"/>
      <c r="F14" s="35"/>
      <c r="G14" s="20"/>
      <c r="H14" s="22"/>
      <c r="I14" s="22"/>
      <c r="J14" s="22"/>
      <c r="K14" s="22"/>
      <c r="L14" s="20"/>
      <c r="M14" s="8" t="s">
        <v>3113</v>
      </c>
    </row>
    <row r="15" ht="12.75" customHeight="1" spans="1:13">
      <c r="A15" s="19" t="str">
        <f t="shared" si="0"/>
        <v/>
      </c>
      <c r="B15" s="20"/>
      <c r="C15" s="20"/>
      <c r="D15" s="21"/>
      <c r="E15" s="21"/>
      <c r="F15" s="35"/>
      <c r="G15" s="20"/>
      <c r="H15" s="22"/>
      <c r="I15" s="22"/>
      <c r="J15" s="22"/>
      <c r="K15" s="22"/>
      <c r="L15" s="20"/>
      <c r="M15" s="8" t="s">
        <v>3114</v>
      </c>
    </row>
    <row r="16" ht="12.75" customHeight="1" spans="1:13">
      <c r="A16" s="19" t="str">
        <f t="shared" si="0"/>
        <v/>
      </c>
      <c r="B16" s="20"/>
      <c r="C16" s="20"/>
      <c r="D16" s="21"/>
      <c r="E16" s="21"/>
      <c r="F16" s="35"/>
      <c r="G16" s="20"/>
      <c r="H16" s="22"/>
      <c r="I16" s="22"/>
      <c r="J16" s="22"/>
      <c r="K16" s="22"/>
      <c r="L16" s="20"/>
      <c r="M16" s="8" t="s">
        <v>3115</v>
      </c>
    </row>
    <row r="17" ht="12.75" customHeight="1" spans="1:13">
      <c r="A17" s="19" t="str">
        <f t="shared" si="0"/>
        <v/>
      </c>
      <c r="B17" s="20"/>
      <c r="C17" s="20"/>
      <c r="D17" s="21"/>
      <c r="E17" s="21"/>
      <c r="F17" s="35"/>
      <c r="G17" s="20"/>
      <c r="H17" s="22"/>
      <c r="I17" s="22"/>
      <c r="J17" s="22"/>
      <c r="K17" s="22"/>
      <c r="L17" s="20"/>
      <c r="M17" s="8" t="s">
        <v>3116</v>
      </c>
    </row>
    <row r="18" ht="12.75" customHeight="1" spans="1:13">
      <c r="A18" s="19" t="str">
        <f t="shared" si="0"/>
        <v/>
      </c>
      <c r="B18" s="20"/>
      <c r="C18" s="20"/>
      <c r="D18" s="21"/>
      <c r="E18" s="21"/>
      <c r="F18" s="35"/>
      <c r="G18" s="20"/>
      <c r="H18" s="22"/>
      <c r="I18" s="22"/>
      <c r="J18" s="22"/>
      <c r="K18" s="22"/>
      <c r="L18" s="20"/>
      <c r="M18" s="8" t="s">
        <v>3117</v>
      </c>
    </row>
    <row r="19" ht="12.75" customHeight="1" spans="1:13">
      <c r="A19" s="19" t="str">
        <f t="shared" si="0"/>
        <v/>
      </c>
      <c r="B19" s="20"/>
      <c r="C19" s="20"/>
      <c r="D19" s="21"/>
      <c r="E19" s="21"/>
      <c r="F19" s="35"/>
      <c r="G19" s="20"/>
      <c r="H19" s="22"/>
      <c r="I19" s="22"/>
      <c r="J19" s="22"/>
      <c r="K19" s="22"/>
      <c r="L19" s="20"/>
      <c r="M19" s="8" t="s">
        <v>3118</v>
      </c>
    </row>
    <row r="20" ht="12.75" customHeight="1" spans="1:13">
      <c r="A20" s="19" t="str">
        <f t="shared" si="0"/>
        <v/>
      </c>
      <c r="B20" s="20"/>
      <c r="C20" s="20"/>
      <c r="D20" s="21"/>
      <c r="E20" s="21"/>
      <c r="F20" s="35"/>
      <c r="G20" s="20"/>
      <c r="H20" s="22"/>
      <c r="I20" s="22"/>
      <c r="J20" s="22"/>
      <c r="K20" s="22"/>
      <c r="L20" s="20"/>
      <c r="M20" s="8" t="s">
        <v>3119</v>
      </c>
    </row>
    <row r="21" ht="12.75" customHeight="1" spans="1:13">
      <c r="A21" s="19" t="str">
        <f t="shared" si="0"/>
        <v/>
      </c>
      <c r="B21" s="20"/>
      <c r="C21" s="20"/>
      <c r="D21" s="21"/>
      <c r="E21" s="21"/>
      <c r="F21" s="35"/>
      <c r="G21" s="20"/>
      <c r="H21" s="22"/>
      <c r="I21" s="22"/>
      <c r="J21" s="22"/>
      <c r="K21" s="22"/>
      <c r="L21" s="20"/>
      <c r="M21" s="8" t="s">
        <v>3120</v>
      </c>
    </row>
    <row r="22" ht="12.75" customHeight="1" spans="1:13">
      <c r="A22" s="19" t="str">
        <f t="shared" si="0"/>
        <v/>
      </c>
      <c r="B22" s="20"/>
      <c r="C22" s="20"/>
      <c r="D22" s="21"/>
      <c r="E22" s="21"/>
      <c r="F22" s="35"/>
      <c r="G22" s="20"/>
      <c r="H22" s="22"/>
      <c r="I22" s="22"/>
      <c r="J22" s="22"/>
      <c r="K22" s="22"/>
      <c r="L22" s="20"/>
      <c r="M22" s="8" t="s">
        <v>3121</v>
      </c>
    </row>
    <row r="23" ht="12.75" customHeight="1" spans="1:13">
      <c r="A23" s="19" t="str">
        <f t="shared" si="0"/>
        <v/>
      </c>
      <c r="B23" s="20"/>
      <c r="C23" s="20"/>
      <c r="D23" s="21"/>
      <c r="E23" s="21"/>
      <c r="F23" s="35"/>
      <c r="G23" s="20"/>
      <c r="H23" s="22"/>
      <c r="I23" s="22"/>
      <c r="J23" s="22"/>
      <c r="K23" s="22"/>
      <c r="L23" s="20"/>
      <c r="M23" s="8" t="s">
        <v>3122</v>
      </c>
    </row>
    <row r="24" ht="12.75" customHeight="1" spans="1:13">
      <c r="A24" s="19" t="str">
        <f t="shared" si="0"/>
        <v/>
      </c>
      <c r="B24" s="20"/>
      <c r="C24" s="20"/>
      <c r="D24" s="21"/>
      <c r="E24" s="21"/>
      <c r="F24" s="35"/>
      <c r="G24" s="20"/>
      <c r="H24" s="22"/>
      <c r="I24" s="22"/>
      <c r="J24" s="22"/>
      <c r="K24" s="22"/>
      <c r="L24" s="20"/>
      <c r="M24" s="8" t="s">
        <v>3123</v>
      </c>
    </row>
    <row r="25" ht="12.75" customHeight="1" spans="1:13">
      <c r="A25" s="19" t="str">
        <f t="shared" si="0"/>
        <v/>
      </c>
      <c r="B25" s="20"/>
      <c r="C25" s="20"/>
      <c r="D25" s="21"/>
      <c r="E25" s="21"/>
      <c r="F25" s="35"/>
      <c r="G25" s="20"/>
      <c r="H25" s="22"/>
      <c r="I25" s="22"/>
      <c r="J25" s="22"/>
      <c r="K25" s="22"/>
      <c r="L25" s="20"/>
      <c r="M25" s="8" t="s">
        <v>3124</v>
      </c>
    </row>
    <row r="26" ht="12.75" customHeight="1" spans="1:13">
      <c r="A26" s="19" t="str">
        <f t="shared" si="0"/>
        <v/>
      </c>
      <c r="B26" s="20"/>
      <c r="C26" s="20"/>
      <c r="D26" s="21"/>
      <c r="E26" s="21"/>
      <c r="F26" s="35"/>
      <c r="G26" s="20"/>
      <c r="H26" s="22"/>
      <c r="I26" s="22"/>
      <c r="J26" s="22"/>
      <c r="K26" s="22"/>
      <c r="L26" s="20"/>
      <c r="M26" s="8" t="s">
        <v>3125</v>
      </c>
    </row>
    <row r="27" customHeight="1" spans="1:12">
      <c r="A27" s="23" t="s">
        <v>1564</v>
      </c>
      <c r="B27" s="24"/>
      <c r="C27" s="37"/>
      <c r="D27" s="23"/>
      <c r="E27" s="23"/>
      <c r="F27" s="36"/>
      <c r="G27" s="23"/>
      <c r="H27" s="30"/>
      <c r="I27" s="25">
        <f>SUM(I7:I26)</f>
        <v>0</v>
      </c>
      <c r="J27" s="25">
        <f>SUM(J7:J26)</f>
        <v>0</v>
      </c>
      <c r="K27" s="30"/>
      <c r="L27" s="26"/>
    </row>
    <row r="28" customHeight="1" spans="1:13">
      <c r="A28" s="9" t="str">
        <f>基本信息输入表!$K$6&amp;"填表人："&amp;基本信息输入表!$M$99</f>
        <v>产权持有单位填表人：</v>
      </c>
      <c r="J28" s="9" t="str">
        <f>"评估人员："&amp;基本信息输入表!$Q$99</f>
        <v>评估人员：</v>
      </c>
      <c r="M28" s="9" t="s">
        <v>1523</v>
      </c>
    </row>
    <row r="29" customHeight="1" spans="1:1">
      <c r="A29" s="9" t="str">
        <f>"填表日期："&amp;YEAR(基本信息输入表!$O$99)&amp;"年"&amp;MONTH(基本信息输入表!$O$99)&amp;"月"&amp;DAY(基本信息输入表!$O$99)&amp;"日"</f>
        <v>填表日期：1900年1月0日</v>
      </c>
    </row>
  </sheetData>
  <mergeCells count="4">
    <mergeCell ref="A2:L2"/>
    <mergeCell ref="A3:L3"/>
    <mergeCell ref="A5:G5"/>
    <mergeCell ref="A27:B27"/>
  </mergeCells>
  <hyperlinks>
    <hyperlink ref="A1" location="索引目录!A1" display="返回索引目录"/>
  </hyperlinks>
  <printOptions horizontalCentered="1"/>
  <pageMargins left="0.984027777777778" right="0.984027777777778" top="0.984027777777778" bottom="0.984027777777778" header="0.471527777777778" footer="0.354166666666667"/>
  <pageSetup paperSize="9" scale="74" orientation="landscape"/>
  <headerFooter scaleWithDoc="0">
    <oddHeader>&amp;L&amp;"Arial Narrow,常规"&amp;10 &amp;"宋体,常规"北京中企华资产评估有限责任公司</oddHeader>
    <oddFooter>&amp;C&amp;"Arial Narrow,常规"&amp;10 &amp;"宋体,常规"第&amp;"Arial Narrow,常规"&amp;P&amp;"宋体,常规"页，共&amp;"Arial Narrow,常规"&amp;N&amp;"宋体,常规"页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115</vt:i4>
      </vt:variant>
    </vt:vector>
  </HeadingPairs>
  <TitlesOfParts>
    <vt:vector size="115" baseType="lpstr">
      <vt:lpstr>各科目减值准备及风险损失汇总表</vt:lpstr>
      <vt:lpstr>资产基础法贴数用表</vt:lpstr>
      <vt:lpstr>基本信息输入表</vt:lpstr>
      <vt:lpstr>申报表封面</vt:lpstr>
      <vt:lpstr>资产基础法评估明表工作流程图</vt:lpstr>
      <vt:lpstr>索引目录</vt:lpstr>
      <vt:lpstr>企业基本情况表</vt:lpstr>
      <vt:lpstr>填表说明</vt:lpstr>
      <vt:lpstr>报告说明用表</vt:lpstr>
      <vt:lpstr>资产负债表</vt:lpstr>
      <vt:lpstr>1-汇总表</vt:lpstr>
      <vt:lpstr>2-分类汇总</vt:lpstr>
      <vt:lpstr>3-流动汇总</vt:lpstr>
      <vt:lpstr>表3-1货币汇总表</vt:lpstr>
      <vt:lpstr>3-1-1现金</vt:lpstr>
      <vt:lpstr>3-1-2银行存款</vt:lpstr>
      <vt:lpstr>3-1-3其他货币资金</vt:lpstr>
      <vt:lpstr>3-2交易性金融资产汇总</vt:lpstr>
      <vt:lpstr>3-2-1交易性-股票</vt:lpstr>
      <vt:lpstr>3-2-2交易性-债券</vt:lpstr>
      <vt:lpstr>3-2-3交易性-基金</vt:lpstr>
      <vt:lpstr>3-3衍生金融资产</vt:lpstr>
      <vt:lpstr>3-2-4交易性-其他</vt:lpstr>
      <vt:lpstr>3-4应收票据</vt:lpstr>
      <vt:lpstr>3-5应收账款</vt:lpstr>
      <vt:lpstr>3-6应收账款融资</vt:lpstr>
      <vt:lpstr>3-7预付款项</vt:lpstr>
      <vt:lpstr>3-8其他应收款</vt:lpstr>
      <vt:lpstr>3-9存货汇总</vt:lpstr>
      <vt:lpstr>3-9-1材料采购（在途物资）</vt:lpstr>
      <vt:lpstr>3-9-2原材料</vt:lpstr>
      <vt:lpstr>3-9-3在库周转材料</vt:lpstr>
      <vt:lpstr>3-9-4委托加工物资</vt:lpstr>
      <vt:lpstr>3-9-5产成品（库存商品）</vt:lpstr>
      <vt:lpstr>3-9-6在产品（自制半成品）</vt:lpstr>
      <vt:lpstr>3-9-7发出商品</vt:lpstr>
      <vt:lpstr>3-9-8在用周转材料</vt:lpstr>
      <vt:lpstr>3-9-9开发产品</vt:lpstr>
      <vt:lpstr>3-9-10开发成本</vt:lpstr>
      <vt:lpstr>3-9-11消耗性生物资产</vt:lpstr>
      <vt:lpstr>3-9-12工程施工</vt:lpstr>
      <vt:lpstr>3-10合同资产</vt:lpstr>
      <vt:lpstr>3-11持有待售资产</vt:lpstr>
      <vt:lpstr>3-12一年到期非流动资产</vt:lpstr>
      <vt:lpstr>3-13其他流动资产</vt:lpstr>
      <vt:lpstr>4-非流动资产汇总</vt:lpstr>
      <vt:lpstr>4-1债权投资</vt:lpstr>
      <vt:lpstr>4-2其他债权投资</vt:lpstr>
      <vt:lpstr>4-3长期应收</vt:lpstr>
      <vt:lpstr>4-4长期股权投资</vt:lpstr>
      <vt:lpstr>4-5其他权益工具投资</vt:lpstr>
      <vt:lpstr>4-6其他非流动金融资产</vt:lpstr>
      <vt:lpstr>4-7投资性房地产汇总</vt:lpstr>
      <vt:lpstr>4-7-1投资性房地产（成本计量）</vt:lpstr>
      <vt:lpstr>4-7-2投资性房地产（公允计量）</vt:lpstr>
      <vt:lpstr>4-7-3投资性地产（成本计量）</vt:lpstr>
      <vt:lpstr>4-7-4投资性地产（公允计量）</vt:lpstr>
      <vt:lpstr>4-8-1房屋建筑物</vt:lpstr>
      <vt:lpstr>4-8-2构筑物</vt:lpstr>
      <vt:lpstr>4-8-3管道沟槽</vt:lpstr>
      <vt:lpstr>4-8-4井巷工程</vt:lpstr>
      <vt:lpstr>4-8-5机器设备</vt:lpstr>
      <vt:lpstr>4-8-6车辆</vt:lpstr>
      <vt:lpstr>4-8-7电子设备</vt:lpstr>
      <vt:lpstr>4-8-8土地</vt:lpstr>
      <vt:lpstr>4-8-9船舶</vt:lpstr>
      <vt:lpstr>4-9在建工程汇总</vt:lpstr>
      <vt:lpstr>4-9-1在建（土建）</vt:lpstr>
      <vt:lpstr>4-9-2在建（设备）</vt:lpstr>
      <vt:lpstr>4-9-3在建（待摊投资）</vt:lpstr>
      <vt:lpstr>4-9-4在建（工程物资）</vt:lpstr>
      <vt:lpstr>4-10生产性生物资产</vt:lpstr>
      <vt:lpstr>4-11油气资产</vt:lpstr>
      <vt:lpstr>4-12使用权资产</vt:lpstr>
      <vt:lpstr>4-13无形资产汇总</vt:lpstr>
      <vt:lpstr>4-13-1无形-土地</vt:lpstr>
      <vt:lpstr>4-13-2无形-矿业权</vt:lpstr>
      <vt:lpstr>4-13-3无形-其他</vt:lpstr>
      <vt:lpstr>4-14开发支出</vt:lpstr>
      <vt:lpstr>4-15商誉</vt:lpstr>
      <vt:lpstr>4-16长期待摊费用</vt:lpstr>
      <vt:lpstr>4-17递延所得税资产</vt:lpstr>
      <vt:lpstr>4-18其他非流动资产</vt:lpstr>
      <vt:lpstr>5-流动负债汇总</vt:lpstr>
      <vt:lpstr>5-1短期借款</vt:lpstr>
      <vt:lpstr>5-2交易性金融负债</vt:lpstr>
      <vt:lpstr>5-3衍生金融负债</vt:lpstr>
      <vt:lpstr>5-4应付票据</vt:lpstr>
      <vt:lpstr>5-5应付账款</vt:lpstr>
      <vt:lpstr>5-6预收款项</vt:lpstr>
      <vt:lpstr>5-7合同负债</vt:lpstr>
      <vt:lpstr>5-8应付职工薪酬</vt:lpstr>
      <vt:lpstr>5-9应交税费</vt:lpstr>
      <vt:lpstr>5-10其他应付款</vt:lpstr>
      <vt:lpstr>5-11持有待售负债</vt:lpstr>
      <vt:lpstr>5-12一年内到期非流动负债</vt:lpstr>
      <vt:lpstr>5-13其他流动负债</vt:lpstr>
      <vt:lpstr>6-非流动负债汇总</vt:lpstr>
      <vt:lpstr>6-1长期借款</vt:lpstr>
      <vt:lpstr>6-2应付债券</vt:lpstr>
      <vt:lpstr>6-3租赁负债</vt:lpstr>
      <vt:lpstr>6-4长期应付款</vt:lpstr>
      <vt:lpstr>6-5预计负债</vt:lpstr>
      <vt:lpstr>6-6递延收益</vt:lpstr>
      <vt:lpstr>6-7递延所得税负债</vt:lpstr>
      <vt:lpstr>6-8其他非流动负债</vt:lpstr>
      <vt:lpstr>数值格式检测结果-App-1</vt:lpstr>
      <vt:lpstr>检测结果-App-1</vt:lpstr>
      <vt:lpstr>关联检测结果-1</vt:lpstr>
      <vt:lpstr>数值格式检测结果-App-2</vt:lpstr>
      <vt:lpstr>检测结果-App-2</vt:lpstr>
      <vt:lpstr>关联检测结果-2</vt:lpstr>
      <vt:lpstr>数值格式检测结果-App</vt:lpstr>
      <vt:lpstr>检测结果-App</vt:lpstr>
      <vt:lpstr>关联检测结果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❤️馨</cp:lastModifiedBy>
  <dcterms:created xsi:type="dcterms:W3CDTF">2014-06-27T01:51:00Z</dcterms:created>
  <cp:lastPrinted>2024-03-06T07:25:00Z</cp:lastPrinted>
  <dcterms:modified xsi:type="dcterms:W3CDTF">2024-07-10T00:27:16Z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2.5.2</vt:lpwstr>
  </property>
  <property fmtid="{D5CDD505-2E9C-101B-9397-08002B2CF9AE}" pid="4" name="{A44787D4-0540-4523-9961-78E4036D8C6D}">
    <vt:lpwstr>{EBC722C1-7D68-419B-BBC6-AAE1D890B783}</vt:lpwstr>
  </property>
  <property fmtid="{D5CDD505-2E9C-101B-9397-08002B2CF9AE}" pid="5" name="KSOProductBuildVer">
    <vt:lpwstr>2052-12.1.0.17133</vt:lpwstr>
  </property>
  <property fmtid="{D5CDD505-2E9C-101B-9397-08002B2CF9AE}" pid="6" name="ICV">
    <vt:lpwstr>09EF5A1AB76C438B9C00862E970AF7AD_12</vt:lpwstr>
  </property>
</Properties>
</file>